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115" windowHeight="7995" tabRatio="823"/>
  </bookViews>
  <sheets>
    <sheet name="Carátula" sheetId="20" r:id="rId1"/>
    <sheet name="Índice" sheetId="21" r:id="rId2"/>
    <sheet name="Inf. Educativa" sheetId="8" r:id="rId3"/>
    <sheet name="Inf. Salud" sheetId="24" r:id="rId4"/>
    <sheet name="Inf. Vial" sheetId="25" r:id="rId5"/>
    <sheet name="Inf. Agropecuaria" sheetId="35" r:id="rId6"/>
    <sheet name="Total" sheetId="36" state="hidden" r:id="rId7"/>
    <sheet name="INFORME" sheetId="37" r:id="rId8"/>
  </sheets>
  <externalReferences>
    <externalReference r:id="rId9"/>
  </externalReferences>
  <definedNames>
    <definedName name="_xlnm._FilterDatabase" localSheetId="2" hidden="1">'Inf. Educativa'!$B$11:$H$37</definedName>
    <definedName name="_xlnm._FilterDatabase" localSheetId="3" hidden="1">'Inf. Salud'!$B$11:$I$40</definedName>
    <definedName name="_xlnm._FilterDatabase" localSheetId="4" hidden="1">'Inf. Vial'!$B$11:$H$39</definedName>
  </definedNames>
  <calcPr calcId="145621"/>
</workbook>
</file>

<file path=xl/calcChain.xml><?xml version="1.0" encoding="utf-8"?>
<calcChain xmlns="http://schemas.openxmlformats.org/spreadsheetml/2006/main">
  <c r="E29" i="37" l="1"/>
  <c r="E28" i="37"/>
  <c r="E27" i="37"/>
  <c r="E26" i="37"/>
  <c r="E25" i="37"/>
  <c r="E24" i="37"/>
  <c r="E23" i="37"/>
  <c r="E22" i="37"/>
  <c r="H29" i="37"/>
  <c r="H28" i="37"/>
  <c r="H27" i="37"/>
  <c r="H26" i="37"/>
  <c r="H25" i="37"/>
  <c r="H24" i="37"/>
  <c r="H23" i="37"/>
  <c r="H22" i="37"/>
  <c r="E13" i="37"/>
  <c r="E12" i="37"/>
  <c r="E11" i="37"/>
  <c r="E10" i="37"/>
  <c r="E9" i="37"/>
  <c r="E8" i="37"/>
  <c r="E7" i="37"/>
  <c r="E6" i="37"/>
  <c r="H13" i="37"/>
  <c r="H12" i="37"/>
  <c r="H11" i="37"/>
  <c r="H10" i="37"/>
  <c r="H9" i="37"/>
  <c r="H8" i="37"/>
  <c r="H7" i="37"/>
  <c r="H6" i="37"/>
  <c r="M5" i="36" l="1"/>
  <c r="M6" i="36"/>
  <c r="M7" i="36"/>
  <c r="M8" i="36"/>
  <c r="M9" i="36"/>
  <c r="M10" i="36"/>
  <c r="M11" i="36"/>
  <c r="M12" i="36"/>
  <c r="M13" i="36"/>
  <c r="M14" i="36"/>
  <c r="M15" i="36"/>
  <c r="M16" i="36"/>
  <c r="M17" i="36"/>
  <c r="M18" i="36"/>
  <c r="M19" i="36"/>
  <c r="M20" i="36"/>
  <c r="M21" i="36"/>
  <c r="M22" i="36"/>
  <c r="M23" i="36"/>
  <c r="M24" i="36"/>
  <c r="M25" i="36"/>
  <c r="M26" i="36"/>
  <c r="M27" i="36"/>
  <c r="M28" i="36"/>
  <c r="M29" i="36"/>
  <c r="M4" i="36"/>
  <c r="M36" i="35" l="1"/>
  <c r="L36" i="35" s="1"/>
  <c r="K36" i="35"/>
  <c r="J36" i="35" s="1"/>
  <c r="M35" i="35"/>
  <c r="L35" i="35" s="1"/>
  <c r="K35" i="35"/>
  <c r="J35" i="35" s="1"/>
  <c r="M34" i="35"/>
  <c r="L34" i="35" s="1"/>
  <c r="K34" i="35"/>
  <c r="J34" i="35" s="1"/>
  <c r="M33" i="35"/>
  <c r="L33" i="35" s="1"/>
  <c r="K33" i="35"/>
  <c r="J33" i="35" s="1"/>
  <c r="M32" i="35"/>
  <c r="L32" i="35" s="1"/>
  <c r="K32" i="35"/>
  <c r="J32" i="35" s="1"/>
  <c r="M31" i="35"/>
  <c r="L31" i="35" s="1"/>
  <c r="K31" i="35"/>
  <c r="J31" i="35" s="1"/>
  <c r="M30" i="35"/>
  <c r="L30" i="35" s="1"/>
  <c r="K30" i="35"/>
  <c r="J30" i="35" s="1"/>
  <c r="M29" i="35"/>
  <c r="L29" i="35" s="1"/>
  <c r="K29" i="35"/>
  <c r="J29" i="35" s="1"/>
  <c r="M28" i="35"/>
  <c r="L28" i="35" s="1"/>
  <c r="K28" i="35"/>
  <c r="J28" i="35" s="1"/>
  <c r="M27" i="35"/>
  <c r="L27" i="35" s="1"/>
  <c r="K27" i="35"/>
  <c r="J27" i="35" s="1"/>
  <c r="M26" i="35"/>
  <c r="L26" i="35" s="1"/>
  <c r="K26" i="35"/>
  <c r="J26" i="35" s="1"/>
  <c r="M25" i="35"/>
  <c r="L25" i="35" s="1"/>
  <c r="K25" i="35"/>
  <c r="J25" i="35" s="1"/>
  <c r="M24" i="35"/>
  <c r="L24" i="35" s="1"/>
  <c r="K24" i="35"/>
  <c r="J24" i="35" s="1"/>
  <c r="M23" i="35"/>
  <c r="L23" i="35" s="1"/>
  <c r="K23" i="35"/>
  <c r="J23" i="35" s="1"/>
  <c r="M22" i="35"/>
  <c r="L22" i="35" s="1"/>
  <c r="K22" i="35"/>
  <c r="J22" i="35" s="1"/>
  <c r="M21" i="35"/>
  <c r="L21" i="35" s="1"/>
  <c r="K21" i="35"/>
  <c r="J21" i="35" s="1"/>
  <c r="M20" i="35"/>
  <c r="L20" i="35" s="1"/>
  <c r="K20" i="35"/>
  <c r="J20" i="35" s="1"/>
  <c r="M19" i="35"/>
  <c r="L19" i="35" s="1"/>
  <c r="K19" i="35"/>
  <c r="J19" i="35" s="1"/>
  <c r="M18" i="35"/>
  <c r="L18" i="35" s="1"/>
  <c r="K18" i="35"/>
  <c r="J18" i="35" s="1"/>
  <c r="M17" i="35"/>
  <c r="L17" i="35" s="1"/>
  <c r="K17" i="35"/>
  <c r="J17" i="35" s="1"/>
  <c r="M16" i="35"/>
  <c r="L16" i="35" s="1"/>
  <c r="K16" i="35"/>
  <c r="J16" i="35" s="1"/>
  <c r="M15" i="35"/>
  <c r="L15" i="35" s="1"/>
  <c r="K15" i="35"/>
  <c r="J15" i="35" s="1"/>
  <c r="M14" i="35"/>
  <c r="L14" i="35" s="1"/>
  <c r="K14" i="35"/>
  <c r="J14" i="35" s="1"/>
  <c r="M13" i="35"/>
  <c r="L13" i="35" s="1"/>
  <c r="K13" i="35"/>
  <c r="J13" i="35" s="1"/>
  <c r="M12" i="35"/>
  <c r="L12" i="35" s="1"/>
  <c r="K12" i="35"/>
  <c r="J12" i="35" s="1"/>
  <c r="G36" i="35"/>
  <c r="F36" i="35" s="1"/>
  <c r="E36" i="35"/>
  <c r="D36" i="35" s="1"/>
  <c r="G35" i="35"/>
  <c r="F35" i="35" s="1"/>
  <c r="E35" i="35"/>
  <c r="D35" i="35"/>
  <c r="G34" i="35"/>
  <c r="F34" i="35" s="1"/>
  <c r="E34" i="35"/>
  <c r="D34" i="35" s="1"/>
  <c r="G33" i="35"/>
  <c r="F33" i="35" s="1"/>
  <c r="E33" i="35"/>
  <c r="D33" i="35" s="1"/>
  <c r="G32" i="35"/>
  <c r="F32" i="35" s="1"/>
  <c r="E32" i="35"/>
  <c r="D32" i="35" s="1"/>
  <c r="G31" i="35"/>
  <c r="F31" i="35" s="1"/>
  <c r="E31" i="35"/>
  <c r="D31" i="35" s="1"/>
  <c r="G30" i="35"/>
  <c r="F30" i="35" s="1"/>
  <c r="E30" i="35"/>
  <c r="D30" i="35" s="1"/>
  <c r="G29" i="35"/>
  <c r="F29" i="35" s="1"/>
  <c r="E29" i="35"/>
  <c r="D29" i="35" s="1"/>
  <c r="G28" i="35"/>
  <c r="F28" i="35" s="1"/>
  <c r="E28" i="35"/>
  <c r="D28" i="35" s="1"/>
  <c r="G27" i="35"/>
  <c r="F27" i="35" s="1"/>
  <c r="E27" i="35"/>
  <c r="D27" i="35" s="1"/>
  <c r="G26" i="35"/>
  <c r="F26" i="35" s="1"/>
  <c r="E26" i="35"/>
  <c r="D26" i="35" s="1"/>
  <c r="G25" i="35"/>
  <c r="F25" i="35" s="1"/>
  <c r="E25" i="35"/>
  <c r="D25" i="35" s="1"/>
  <c r="G24" i="35"/>
  <c r="F24" i="35" s="1"/>
  <c r="E24" i="35"/>
  <c r="D24" i="35" s="1"/>
  <c r="G23" i="35"/>
  <c r="F23" i="35" s="1"/>
  <c r="E23" i="35"/>
  <c r="D23" i="35"/>
  <c r="G22" i="35"/>
  <c r="F22" i="35" s="1"/>
  <c r="E22" i="35"/>
  <c r="D22" i="35" s="1"/>
  <c r="G21" i="35"/>
  <c r="F21" i="35" s="1"/>
  <c r="E21" i="35"/>
  <c r="D21" i="35" s="1"/>
  <c r="G20" i="35"/>
  <c r="F20" i="35" s="1"/>
  <c r="E20" i="35"/>
  <c r="D20" i="35" s="1"/>
  <c r="G19" i="35"/>
  <c r="F19" i="35" s="1"/>
  <c r="E19" i="35"/>
  <c r="D19" i="35" s="1"/>
  <c r="G18" i="35"/>
  <c r="F18" i="35" s="1"/>
  <c r="E18" i="35"/>
  <c r="D18" i="35" s="1"/>
  <c r="G17" i="35"/>
  <c r="F17" i="35" s="1"/>
  <c r="E17" i="35"/>
  <c r="D17" i="35" s="1"/>
  <c r="G16" i="35"/>
  <c r="F16" i="35" s="1"/>
  <c r="E16" i="35"/>
  <c r="D16" i="35" s="1"/>
  <c r="G15" i="35"/>
  <c r="F15" i="35" s="1"/>
  <c r="E15" i="35"/>
  <c r="D15" i="35" s="1"/>
  <c r="G14" i="35"/>
  <c r="F14" i="35" s="1"/>
  <c r="E14" i="35"/>
  <c r="D14" i="35" s="1"/>
  <c r="G13" i="35"/>
  <c r="F13" i="35" s="1"/>
  <c r="E13" i="35"/>
  <c r="D13" i="35" s="1"/>
  <c r="G12" i="35"/>
  <c r="F12" i="35" s="1"/>
  <c r="E12" i="35"/>
  <c r="D12" i="35" s="1"/>
  <c r="B2" i="35"/>
  <c r="B3" i="25"/>
  <c r="M73" i="25"/>
  <c r="L73" i="25" s="1"/>
  <c r="M72" i="25"/>
  <c r="L72" i="25" s="1"/>
  <c r="M71" i="25"/>
  <c r="L71" i="25" s="1"/>
  <c r="M70" i="25"/>
  <c r="L70" i="25" s="1"/>
  <c r="M69" i="25"/>
  <c r="L69" i="25" s="1"/>
  <c r="M68" i="25"/>
  <c r="L68" i="25" s="1"/>
  <c r="M67" i="25"/>
  <c r="L67" i="25" s="1"/>
  <c r="M66" i="25"/>
  <c r="L66" i="25" s="1"/>
  <c r="M65" i="25"/>
  <c r="L65" i="25" s="1"/>
  <c r="M64" i="25"/>
  <c r="L64" i="25" s="1"/>
  <c r="M63" i="25"/>
  <c r="L63" i="25" s="1"/>
  <c r="M62" i="25"/>
  <c r="L62" i="25" s="1"/>
  <c r="M61" i="25"/>
  <c r="L61" i="25" s="1"/>
  <c r="M60" i="25"/>
  <c r="L60" i="25" s="1"/>
  <c r="M59" i="25"/>
  <c r="L59" i="25" s="1"/>
  <c r="M58" i="25"/>
  <c r="L58" i="25" s="1"/>
  <c r="M57" i="25"/>
  <c r="L57" i="25" s="1"/>
  <c r="M56" i="25"/>
  <c r="L56" i="25" s="1"/>
  <c r="M55" i="25"/>
  <c r="L55" i="25" s="1"/>
  <c r="M54" i="25"/>
  <c r="L54" i="25" s="1"/>
  <c r="M53" i="25"/>
  <c r="L53" i="25" s="1"/>
  <c r="M52" i="25"/>
  <c r="L52" i="25" s="1"/>
  <c r="M51" i="25"/>
  <c r="L51" i="25" s="1"/>
  <c r="M50" i="25"/>
  <c r="L50" i="25" s="1"/>
  <c r="M49" i="25"/>
  <c r="K73" i="25"/>
  <c r="J73" i="25" s="1"/>
  <c r="K72" i="25"/>
  <c r="J72" i="25" s="1"/>
  <c r="K71" i="25"/>
  <c r="J71" i="25" s="1"/>
  <c r="K70" i="25"/>
  <c r="J70" i="25" s="1"/>
  <c r="K69" i="25"/>
  <c r="J69" i="25" s="1"/>
  <c r="K68" i="25"/>
  <c r="J68" i="25" s="1"/>
  <c r="K67" i="25"/>
  <c r="J67" i="25" s="1"/>
  <c r="K66" i="25"/>
  <c r="J66" i="25" s="1"/>
  <c r="K65" i="25"/>
  <c r="J65" i="25" s="1"/>
  <c r="K64" i="25"/>
  <c r="J64" i="25" s="1"/>
  <c r="K63" i="25"/>
  <c r="J63" i="25" s="1"/>
  <c r="K62" i="25"/>
  <c r="J62" i="25" s="1"/>
  <c r="K61" i="25"/>
  <c r="J61" i="25" s="1"/>
  <c r="K60" i="25"/>
  <c r="J60" i="25" s="1"/>
  <c r="K59" i="25"/>
  <c r="J59" i="25" s="1"/>
  <c r="K58" i="25"/>
  <c r="J58" i="25" s="1"/>
  <c r="K57" i="25"/>
  <c r="J57" i="25" s="1"/>
  <c r="K56" i="25"/>
  <c r="J56" i="25" s="1"/>
  <c r="K55" i="25"/>
  <c r="J55" i="25" s="1"/>
  <c r="K54" i="25"/>
  <c r="J54" i="25" s="1"/>
  <c r="K53" i="25"/>
  <c r="J53" i="25" s="1"/>
  <c r="K52" i="25"/>
  <c r="J52" i="25" s="1"/>
  <c r="K51" i="25"/>
  <c r="J51" i="25" s="1"/>
  <c r="K50" i="25"/>
  <c r="J50" i="25" s="1"/>
  <c r="K49" i="25"/>
  <c r="E68" i="25"/>
  <c r="D68" i="25" s="1"/>
  <c r="G68" i="25"/>
  <c r="F68" i="25" s="1"/>
  <c r="E69" i="25"/>
  <c r="D69" i="25" s="1"/>
  <c r="G69" i="25"/>
  <c r="F69" i="25" s="1"/>
  <c r="E70" i="25"/>
  <c r="D70" i="25" s="1"/>
  <c r="G70" i="25"/>
  <c r="F70" i="25" s="1"/>
  <c r="E71" i="25"/>
  <c r="D71" i="25" s="1"/>
  <c r="G71" i="25"/>
  <c r="F71" i="25" s="1"/>
  <c r="E72" i="25"/>
  <c r="D72" i="25" s="1"/>
  <c r="G72" i="25"/>
  <c r="F72" i="25" s="1"/>
  <c r="E73" i="25"/>
  <c r="D73" i="25" s="1"/>
  <c r="G73" i="25"/>
  <c r="F73" i="25" s="1"/>
  <c r="E59" i="25"/>
  <c r="D59" i="25" s="1"/>
  <c r="G59" i="25"/>
  <c r="F59" i="25" s="1"/>
  <c r="E60" i="25"/>
  <c r="D60" i="25" s="1"/>
  <c r="G60" i="25"/>
  <c r="F60" i="25" s="1"/>
  <c r="E61" i="25"/>
  <c r="D61" i="25" s="1"/>
  <c r="G61" i="25"/>
  <c r="F61" i="25" s="1"/>
  <c r="E62" i="25"/>
  <c r="D62" i="25" s="1"/>
  <c r="G62" i="25"/>
  <c r="F62" i="25" s="1"/>
  <c r="E63" i="25"/>
  <c r="D63" i="25" s="1"/>
  <c r="G63" i="25"/>
  <c r="F63" i="25" s="1"/>
  <c r="E64" i="25"/>
  <c r="D64" i="25" s="1"/>
  <c r="G64" i="25"/>
  <c r="F64" i="25" s="1"/>
  <c r="E65" i="25"/>
  <c r="D65" i="25" s="1"/>
  <c r="G65" i="25"/>
  <c r="F65" i="25" s="1"/>
  <c r="E66" i="25"/>
  <c r="D66" i="25" s="1"/>
  <c r="G66" i="25"/>
  <c r="F66" i="25" s="1"/>
  <c r="E67" i="25"/>
  <c r="D67" i="25" s="1"/>
  <c r="G67" i="25"/>
  <c r="F67" i="25" s="1"/>
  <c r="G58" i="25"/>
  <c r="F58" i="25" s="1"/>
  <c r="G57" i="25"/>
  <c r="F57" i="25" s="1"/>
  <c r="G56" i="25"/>
  <c r="F56" i="25" s="1"/>
  <c r="G55" i="25"/>
  <c r="F55" i="25" s="1"/>
  <c r="G54" i="25"/>
  <c r="F54" i="25" s="1"/>
  <c r="G53" i="25"/>
  <c r="F53" i="25" s="1"/>
  <c r="G52" i="25"/>
  <c r="F52" i="25" s="1"/>
  <c r="G51" i="25"/>
  <c r="F51" i="25" s="1"/>
  <c r="G50" i="25"/>
  <c r="F50" i="25" s="1"/>
  <c r="G49" i="25"/>
  <c r="E58" i="25"/>
  <c r="D58" i="25" s="1"/>
  <c r="E57" i="25"/>
  <c r="D57" i="25" s="1"/>
  <c r="E56" i="25"/>
  <c r="D56" i="25" s="1"/>
  <c r="E55" i="25"/>
  <c r="D55" i="25" s="1"/>
  <c r="E54" i="25"/>
  <c r="D54" i="25" s="1"/>
  <c r="E53" i="25"/>
  <c r="D53" i="25" s="1"/>
  <c r="E52" i="25"/>
  <c r="D52" i="25" s="1"/>
  <c r="E51" i="25"/>
  <c r="D51" i="25" s="1"/>
  <c r="E50" i="25"/>
  <c r="D50" i="25" s="1"/>
  <c r="E49" i="25"/>
  <c r="D49" i="25" l="1"/>
  <c r="E74" i="25"/>
  <c r="L49" i="25"/>
  <c r="M74" i="25"/>
  <c r="J49" i="25"/>
  <c r="K74" i="25"/>
  <c r="F49" i="25"/>
  <c r="G74" i="25"/>
  <c r="G37" i="35"/>
  <c r="K37" i="35"/>
  <c r="E37" i="35"/>
  <c r="M37" i="35"/>
  <c r="G26" i="25"/>
  <c r="G22" i="25"/>
  <c r="G27" i="25"/>
  <c r="G34" i="25"/>
  <c r="G30" i="25"/>
  <c r="G12" i="25"/>
  <c r="G25" i="25"/>
  <c r="G20" i="25"/>
  <c r="G33" i="25"/>
  <c r="G32" i="25"/>
  <c r="G14" i="25"/>
  <c r="G29" i="25"/>
  <c r="G21" i="25"/>
  <c r="G31" i="25"/>
  <c r="G17" i="25"/>
  <c r="G28" i="25"/>
  <c r="G16" i="25"/>
  <c r="G24" i="25"/>
  <c r="G36" i="25"/>
  <c r="G13" i="25"/>
  <c r="G15" i="25"/>
  <c r="G19" i="25"/>
  <c r="G23" i="25"/>
  <c r="G18" i="25"/>
  <c r="G35" i="25"/>
  <c r="E26" i="25"/>
  <c r="E22" i="25"/>
  <c r="E27" i="25"/>
  <c r="E34" i="25"/>
  <c r="E30" i="25"/>
  <c r="E12" i="25"/>
  <c r="E25" i="25"/>
  <c r="E20" i="25"/>
  <c r="E33" i="25"/>
  <c r="E32" i="25"/>
  <c r="E14" i="25"/>
  <c r="E29" i="25"/>
  <c r="E21" i="25"/>
  <c r="E31" i="25"/>
  <c r="E17" i="25"/>
  <c r="E28" i="25"/>
  <c r="E16" i="25"/>
  <c r="E24" i="25"/>
  <c r="E36" i="25"/>
  <c r="E13" i="25"/>
  <c r="E15" i="25"/>
  <c r="E19" i="25"/>
  <c r="E23" i="25"/>
  <c r="E18" i="25"/>
  <c r="E35" i="25"/>
  <c r="D26" i="25"/>
  <c r="D22" i="25"/>
  <c r="D27" i="25"/>
  <c r="D34" i="25"/>
  <c r="D30" i="25"/>
  <c r="D12" i="25"/>
  <c r="D25" i="25"/>
  <c r="D20" i="25"/>
  <c r="D33" i="25"/>
  <c r="D32" i="25"/>
  <c r="D14" i="25"/>
  <c r="D29" i="25"/>
  <c r="D21" i="25"/>
  <c r="D31" i="25"/>
  <c r="D17" i="25"/>
  <c r="D28" i="25"/>
  <c r="D16" i="25"/>
  <c r="D24" i="25"/>
  <c r="D13" i="25"/>
  <c r="D15" i="25"/>
  <c r="D19" i="25"/>
  <c r="D23" i="25"/>
  <c r="D18" i="25"/>
  <c r="D35" i="25"/>
  <c r="L12" i="25" l="1"/>
  <c r="B2" i="25" l="1"/>
  <c r="H22" i="25"/>
  <c r="F22" i="25"/>
  <c r="H27" i="25"/>
  <c r="F34" i="25"/>
  <c r="F12" i="25"/>
  <c r="H25" i="25"/>
  <c r="F20" i="25"/>
  <c r="F33" i="25"/>
  <c r="F32" i="25"/>
  <c r="H21" i="25"/>
  <c r="F21" i="25"/>
  <c r="H31" i="25"/>
  <c r="F31" i="25"/>
  <c r="F17" i="25"/>
  <c r="H28" i="25"/>
  <c r="H16" i="25"/>
  <c r="H24" i="25"/>
  <c r="F24" i="25"/>
  <c r="H36" i="25"/>
  <c r="F36" i="25"/>
  <c r="F15" i="25"/>
  <c r="L15" i="25"/>
  <c r="K15" i="25"/>
  <c r="K14" i="25"/>
  <c r="N12" i="25"/>
  <c r="D37" i="25"/>
  <c r="F35" i="25" l="1"/>
  <c r="L14" i="25"/>
  <c r="M14" i="25" s="1"/>
  <c r="F23" i="25"/>
  <c r="N15" i="25"/>
  <c r="O15" i="25" s="1"/>
  <c r="H15" i="25"/>
  <c r="H13" i="25"/>
  <c r="F28" i="25"/>
  <c r="H17" i="25"/>
  <c r="K12" i="25"/>
  <c r="O12" i="25" s="1"/>
  <c r="F14" i="25"/>
  <c r="H33" i="25"/>
  <c r="F30" i="25"/>
  <c r="G37" i="25"/>
  <c r="H37" i="25" s="1"/>
  <c r="H18" i="25"/>
  <c r="H23" i="25"/>
  <c r="L16" i="25"/>
  <c r="K16" i="25"/>
  <c r="F16" i="25"/>
  <c r="F29" i="25"/>
  <c r="H14" i="25"/>
  <c r="H32" i="25"/>
  <c r="H20" i="25"/>
  <c r="F25" i="25"/>
  <c r="H30" i="25"/>
  <c r="F26" i="25"/>
  <c r="M15" i="25"/>
  <c r="K13" i="25"/>
  <c r="H12" i="25"/>
  <c r="H34" i="25"/>
  <c r="F27" i="25"/>
  <c r="H26" i="25"/>
  <c r="H35" i="25"/>
  <c r="L13" i="25"/>
  <c r="N14" i="25"/>
  <c r="O14" i="25" s="1"/>
  <c r="H29" i="25"/>
  <c r="F18" i="25"/>
  <c r="F19" i="25"/>
  <c r="N16" i="25"/>
  <c r="F13" i="25"/>
  <c r="E37" i="25"/>
  <c r="F37" i="25" s="1"/>
  <c r="N13" i="25"/>
  <c r="H19" i="25"/>
  <c r="B3" i="24"/>
  <c r="C74" i="24"/>
  <c r="C73" i="24"/>
  <c r="C72" i="24"/>
  <c r="C71" i="24"/>
  <c r="C70" i="24"/>
  <c r="C69" i="24"/>
  <c r="C68" i="24"/>
  <c r="C67" i="24"/>
  <c r="C66" i="24"/>
  <c r="C65" i="24"/>
  <c r="C64" i="24"/>
  <c r="C63" i="24"/>
  <c r="C62" i="24"/>
  <c r="C61" i="24"/>
  <c r="C60" i="24"/>
  <c r="C59" i="24"/>
  <c r="C58" i="24"/>
  <c r="C57" i="24"/>
  <c r="C56" i="24"/>
  <c r="C55" i="24"/>
  <c r="C54" i="24"/>
  <c r="C53" i="24"/>
  <c r="C52" i="24"/>
  <c r="C51" i="24"/>
  <c r="C50" i="24"/>
  <c r="O13" i="25" l="1"/>
  <c r="M12" i="25"/>
  <c r="O16" i="25"/>
  <c r="K17" i="25"/>
  <c r="M13" i="25"/>
  <c r="L25" i="25"/>
  <c r="K25" i="25" s="1"/>
  <c r="L30" i="25"/>
  <c r="K30" i="25" s="1"/>
  <c r="M16" i="25"/>
  <c r="L17" i="25"/>
  <c r="L26" i="25"/>
  <c r="K26" i="25" s="1"/>
  <c r="N32" i="25"/>
  <c r="M32" i="25" s="1"/>
  <c r="N28" i="25"/>
  <c r="M28" i="25" s="1"/>
  <c r="N30" i="25"/>
  <c r="M30" i="25" s="1"/>
  <c r="N25" i="25"/>
  <c r="M25" i="25" s="1"/>
  <c r="N31" i="25"/>
  <c r="M31" i="25" s="1"/>
  <c r="N27" i="25"/>
  <c r="M27" i="25" s="1"/>
  <c r="N34" i="25"/>
  <c r="M34" i="25" s="1"/>
  <c r="N26" i="25"/>
  <c r="M26" i="25" s="1"/>
  <c r="N33" i="25"/>
  <c r="M33" i="25" s="1"/>
  <c r="N29" i="25"/>
  <c r="M29" i="25" s="1"/>
  <c r="L31" i="25"/>
  <c r="K31" i="25" s="1"/>
  <c r="L33" i="25"/>
  <c r="K33" i="25" s="1"/>
  <c r="L34" i="25"/>
  <c r="K34" i="25" s="1"/>
  <c r="N17" i="25"/>
  <c r="O17" i="25" s="1"/>
  <c r="L32" i="25"/>
  <c r="K32" i="25" s="1"/>
  <c r="L28" i="25"/>
  <c r="K28" i="25" s="1"/>
  <c r="L27" i="25"/>
  <c r="K27" i="25" s="1"/>
  <c r="L29" i="25"/>
  <c r="K29" i="25" s="1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51" i="8"/>
  <c r="C52" i="8"/>
  <c r="C53" i="8"/>
  <c r="C54" i="8"/>
  <c r="C55" i="8"/>
  <c r="C56" i="8"/>
  <c r="C57" i="8"/>
  <c r="C58" i="8"/>
  <c r="C59" i="8"/>
  <c r="C60" i="8"/>
  <c r="C50" i="8"/>
  <c r="M17" i="25" l="1"/>
  <c r="B3" i="8"/>
  <c r="D16" i="24" l="1"/>
  <c r="D24" i="24"/>
  <c r="D12" i="24"/>
  <c r="D27" i="24"/>
  <c r="D34" i="24"/>
  <c r="D21" i="24"/>
  <c r="D29" i="24"/>
  <c r="D18" i="24"/>
  <c r="D32" i="24"/>
  <c r="D31" i="24"/>
  <c r="D17" i="24"/>
  <c r="D23" i="24"/>
  <c r="G25" i="24"/>
  <c r="G16" i="24"/>
  <c r="G24" i="24"/>
  <c r="G28" i="24"/>
  <c r="G36" i="24"/>
  <c r="G12" i="24"/>
  <c r="G27" i="24"/>
  <c r="G19" i="24"/>
  <c r="G35" i="24"/>
  <c r="G34" i="24"/>
  <c r="G21" i="24"/>
  <c r="G13" i="24"/>
  <c r="F63" i="24" s="1"/>
  <c r="G63" i="24" s="1"/>
  <c r="G15" i="24"/>
  <c r="G29" i="24"/>
  <c r="G18" i="24"/>
  <c r="G33" i="24"/>
  <c r="F59" i="24" s="1"/>
  <c r="G59" i="24" s="1"/>
  <c r="G14" i="24"/>
  <c r="G32" i="24"/>
  <c r="G31" i="24"/>
  <c r="F56" i="24" s="1"/>
  <c r="G56" i="24" s="1"/>
  <c r="G22" i="24"/>
  <c r="G26" i="24"/>
  <c r="G17" i="24"/>
  <c r="F53" i="24" s="1"/>
  <c r="G53" i="24" s="1"/>
  <c r="G23" i="24"/>
  <c r="G20" i="24"/>
  <c r="F51" i="24" s="1"/>
  <c r="G51" i="24" s="1"/>
  <c r="G30" i="24"/>
  <c r="E25" i="24"/>
  <c r="E16" i="24"/>
  <c r="E24" i="24"/>
  <c r="D72" i="24" s="1"/>
  <c r="E72" i="24" s="1"/>
  <c r="E28" i="24"/>
  <c r="E36" i="24"/>
  <c r="E12" i="24"/>
  <c r="E27" i="24"/>
  <c r="E19" i="24"/>
  <c r="E35" i="24"/>
  <c r="D66" i="24" s="1"/>
  <c r="E66" i="24" s="1"/>
  <c r="E34" i="24"/>
  <c r="E21" i="24"/>
  <c r="E13" i="24"/>
  <c r="E15" i="24"/>
  <c r="E29" i="24"/>
  <c r="E18" i="24"/>
  <c r="D60" i="24" s="1"/>
  <c r="E60" i="24" s="1"/>
  <c r="E33" i="24"/>
  <c r="E14" i="24"/>
  <c r="D58" i="24" s="1"/>
  <c r="E58" i="24" s="1"/>
  <c r="E32" i="24"/>
  <c r="E31" i="24"/>
  <c r="D56" i="24" s="1"/>
  <c r="E56" i="24" s="1"/>
  <c r="E22" i="24"/>
  <c r="E26" i="24"/>
  <c r="E17" i="24"/>
  <c r="E23" i="24"/>
  <c r="D52" i="24" s="1"/>
  <c r="E52" i="24" s="1"/>
  <c r="E20" i="24"/>
  <c r="D51" i="24" s="1"/>
  <c r="E51" i="24" s="1"/>
  <c r="E30" i="24"/>
  <c r="D25" i="24"/>
  <c r="D28" i="24"/>
  <c r="D36" i="24"/>
  <c r="D19" i="24"/>
  <c r="D35" i="24"/>
  <c r="D13" i="24"/>
  <c r="D15" i="24"/>
  <c r="D33" i="24"/>
  <c r="D14" i="24"/>
  <c r="D22" i="24"/>
  <c r="D26" i="24"/>
  <c r="D20" i="24"/>
  <c r="D30" i="24"/>
  <c r="D57" i="24" l="1"/>
  <c r="E57" i="24" s="1"/>
  <c r="F52" i="24"/>
  <c r="G52" i="24" s="1"/>
  <c r="H52" i="24" s="1"/>
  <c r="F55" i="24"/>
  <c r="G55" i="24" s="1"/>
  <c r="D50" i="24"/>
  <c r="D54" i="24"/>
  <c r="E54" i="24" s="1"/>
  <c r="D62" i="24"/>
  <c r="E62" i="24" s="1"/>
  <c r="D70" i="24"/>
  <c r="E70" i="24" s="1"/>
  <c r="F57" i="24"/>
  <c r="G57" i="24" s="1"/>
  <c r="H57" i="24" s="1"/>
  <c r="F61" i="24"/>
  <c r="G61" i="24" s="1"/>
  <c r="F65" i="24"/>
  <c r="G65" i="24" s="1"/>
  <c r="F69" i="24"/>
  <c r="G69" i="24" s="1"/>
  <c r="F73" i="24"/>
  <c r="G73" i="24" s="1"/>
  <c r="F62" i="24"/>
  <c r="G62" i="24" s="1"/>
  <c r="D64" i="24"/>
  <c r="E64" i="24" s="1"/>
  <c r="D68" i="24"/>
  <c r="E68" i="24" s="1"/>
  <c r="F67" i="24"/>
  <c r="G67" i="24" s="1"/>
  <c r="F71" i="24"/>
  <c r="G71" i="24" s="1"/>
  <c r="D53" i="24"/>
  <c r="E53" i="24" s="1"/>
  <c r="H53" i="24" s="1"/>
  <c r="D61" i="24"/>
  <c r="E61" i="24" s="1"/>
  <c r="D65" i="24"/>
  <c r="E65" i="24" s="1"/>
  <c r="D69" i="24"/>
  <c r="E69" i="24" s="1"/>
  <c r="D73" i="24"/>
  <c r="E73" i="24" s="1"/>
  <c r="F60" i="24"/>
  <c r="G60" i="24" s="1"/>
  <c r="F64" i="24"/>
  <c r="G64" i="24" s="1"/>
  <c r="F68" i="24"/>
  <c r="G68" i="24" s="1"/>
  <c r="F72" i="24"/>
  <c r="G72" i="24" s="1"/>
  <c r="H72" i="24" s="1"/>
  <c r="D74" i="24"/>
  <c r="E74" i="24" s="1"/>
  <c r="D55" i="24"/>
  <c r="E55" i="24" s="1"/>
  <c r="H55" i="24" s="1"/>
  <c r="D59" i="24"/>
  <c r="E59" i="24" s="1"/>
  <c r="D63" i="24"/>
  <c r="E63" i="24" s="1"/>
  <c r="H63" i="24" s="1"/>
  <c r="D67" i="24"/>
  <c r="E67" i="24" s="1"/>
  <c r="D71" i="24"/>
  <c r="E71" i="24" s="1"/>
  <c r="H71" i="24" s="1"/>
  <c r="F50" i="24"/>
  <c r="F54" i="24"/>
  <c r="G54" i="24" s="1"/>
  <c r="F58" i="24"/>
  <c r="G58" i="24" s="1"/>
  <c r="H58" i="24" s="1"/>
  <c r="F66" i="24"/>
  <c r="G66" i="24" s="1"/>
  <c r="H66" i="24" s="1"/>
  <c r="F70" i="24"/>
  <c r="G70" i="24" s="1"/>
  <c r="F74" i="24"/>
  <c r="G74" i="24" s="1"/>
  <c r="H51" i="24"/>
  <c r="H59" i="24"/>
  <c r="G50" i="24"/>
  <c r="H56" i="24"/>
  <c r="H60" i="24"/>
  <c r="E34" i="8"/>
  <c r="H54" i="24" l="1"/>
  <c r="H62" i="24"/>
  <c r="H61" i="24"/>
  <c r="H68" i="24"/>
  <c r="H69" i="24"/>
  <c r="D75" i="24"/>
  <c r="E50" i="24"/>
  <c r="H50" i="24" s="1"/>
  <c r="H67" i="24"/>
  <c r="H73" i="24"/>
  <c r="H65" i="24"/>
  <c r="H74" i="24"/>
  <c r="H64" i="24"/>
  <c r="H70" i="24"/>
  <c r="F75" i="24"/>
  <c r="G75" i="24"/>
  <c r="B2" i="24"/>
  <c r="F25" i="24"/>
  <c r="K12" i="24"/>
  <c r="H28" i="24"/>
  <c r="F36" i="24"/>
  <c r="F12" i="24"/>
  <c r="F27" i="24"/>
  <c r="F35" i="24"/>
  <c r="F34" i="24"/>
  <c r="F15" i="24"/>
  <c r="H33" i="24"/>
  <c r="F33" i="24"/>
  <c r="H14" i="24"/>
  <c r="F14" i="24"/>
  <c r="H32" i="24"/>
  <c r="N16" i="24"/>
  <c r="F31" i="24"/>
  <c r="F22" i="24"/>
  <c r="H26" i="24"/>
  <c r="F17" i="24"/>
  <c r="H23" i="24"/>
  <c r="H20" i="24"/>
  <c r="F20" i="24"/>
  <c r="D28" i="8"/>
  <c r="D17" i="8"/>
  <c r="D25" i="8"/>
  <c r="D33" i="8"/>
  <c r="D32" i="8"/>
  <c r="D12" i="8"/>
  <c r="D26" i="8"/>
  <c r="D22" i="8"/>
  <c r="D31" i="8"/>
  <c r="D23" i="8"/>
  <c r="D21" i="8"/>
  <c r="D13" i="8"/>
  <c r="D18" i="8"/>
  <c r="D30" i="8"/>
  <c r="D20" i="8"/>
  <c r="D29" i="8"/>
  <c r="D16" i="8"/>
  <c r="D36" i="8"/>
  <c r="D35" i="8"/>
  <c r="K16" i="8" s="1"/>
  <c r="D19" i="8"/>
  <c r="D27" i="8"/>
  <c r="D15" i="8"/>
  <c r="D24" i="8"/>
  <c r="D14" i="8"/>
  <c r="D34" i="8"/>
  <c r="G28" i="8"/>
  <c r="G17" i="8"/>
  <c r="G25" i="8"/>
  <c r="G33" i="8"/>
  <c r="F71" i="8" s="1"/>
  <c r="G71" i="8" s="1"/>
  <c r="G32" i="8"/>
  <c r="F70" i="8" s="1"/>
  <c r="G70" i="8" s="1"/>
  <c r="G12" i="8"/>
  <c r="G26" i="8"/>
  <c r="G22" i="8"/>
  <c r="G31" i="8"/>
  <c r="F66" i="8" s="1"/>
  <c r="G66" i="8" s="1"/>
  <c r="G23" i="8"/>
  <c r="G21" i="8"/>
  <c r="F64" i="8" s="1"/>
  <c r="G64" i="8" s="1"/>
  <c r="G13" i="8"/>
  <c r="G18" i="8"/>
  <c r="G30" i="8"/>
  <c r="F61" i="8" s="1"/>
  <c r="G61" i="8" s="1"/>
  <c r="G20" i="8"/>
  <c r="G29" i="8"/>
  <c r="G16" i="8"/>
  <c r="G36" i="8"/>
  <c r="G35" i="8"/>
  <c r="G19" i="8"/>
  <c r="G27" i="8"/>
  <c r="F54" i="8" s="1"/>
  <c r="G54" i="8" s="1"/>
  <c r="G15" i="8"/>
  <c r="F53" i="8" s="1"/>
  <c r="G53" i="8" s="1"/>
  <c r="G24" i="8"/>
  <c r="G14" i="8"/>
  <c r="F51" i="8" s="1"/>
  <c r="G51" i="8" s="1"/>
  <c r="G34" i="8"/>
  <c r="E28" i="8"/>
  <c r="E17" i="8"/>
  <c r="E25" i="8"/>
  <c r="D72" i="8" s="1"/>
  <c r="E72" i="8" s="1"/>
  <c r="E33" i="8"/>
  <c r="D71" i="8" s="1"/>
  <c r="E71" i="8" s="1"/>
  <c r="E32" i="8"/>
  <c r="D70" i="8" s="1"/>
  <c r="E70" i="8" s="1"/>
  <c r="E12" i="8"/>
  <c r="D50" i="8" s="1"/>
  <c r="E50" i="8" s="1"/>
  <c r="E26" i="8"/>
  <c r="E22" i="8"/>
  <c r="E31" i="8"/>
  <c r="D66" i="8" s="1"/>
  <c r="E66" i="8" s="1"/>
  <c r="E23" i="8"/>
  <c r="E21" i="8"/>
  <c r="D64" i="8" s="1"/>
  <c r="E64" i="8" s="1"/>
  <c r="E13" i="8"/>
  <c r="E18" i="8"/>
  <c r="E30" i="8"/>
  <c r="E20" i="8"/>
  <c r="E29" i="8"/>
  <c r="E16" i="8"/>
  <c r="E36" i="8"/>
  <c r="E35" i="8"/>
  <c r="L16" i="8" s="1"/>
  <c r="E19" i="8"/>
  <c r="E27" i="8"/>
  <c r="E15" i="8"/>
  <c r="D53" i="8" s="1"/>
  <c r="E53" i="8" s="1"/>
  <c r="E24" i="8"/>
  <c r="E14" i="8"/>
  <c r="D51" i="8" s="1"/>
  <c r="E51" i="8" s="1"/>
  <c r="B2" i="8"/>
  <c r="F63" i="8" l="1"/>
  <c r="G63" i="8" s="1"/>
  <c r="E75" i="24"/>
  <c r="F65" i="8"/>
  <c r="G65" i="8" s="1"/>
  <c r="F69" i="8"/>
  <c r="G69" i="8" s="1"/>
  <c r="F73" i="8"/>
  <c r="G73" i="8" s="1"/>
  <c r="D61" i="8"/>
  <c r="E61" i="8" s="1"/>
  <c r="D58" i="8"/>
  <c r="E58" i="8" s="1"/>
  <c r="F57" i="8"/>
  <c r="G57" i="8" s="1"/>
  <c r="F60" i="8"/>
  <c r="G60" i="8" s="1"/>
  <c r="D54" i="8"/>
  <c r="E54" i="8" s="1"/>
  <c r="H54" i="8" s="1"/>
  <c r="D62" i="8"/>
  <c r="E62" i="8" s="1"/>
  <c r="D74" i="8"/>
  <c r="E74" i="8" s="1"/>
  <c r="D55" i="8"/>
  <c r="E55" i="8" s="1"/>
  <c r="D59" i="8"/>
  <c r="E59" i="8" s="1"/>
  <c r="D63" i="8"/>
  <c r="E63" i="8" s="1"/>
  <c r="H63" i="8" s="1"/>
  <c r="F58" i="8"/>
  <c r="G58" i="8" s="1"/>
  <c r="F62" i="8"/>
  <c r="G62" i="8" s="1"/>
  <c r="H75" i="24"/>
  <c r="F52" i="8"/>
  <c r="G52" i="8" s="1"/>
  <c r="D67" i="8"/>
  <c r="E67" i="8" s="1"/>
  <c r="F50" i="8"/>
  <c r="G50" i="8" s="1"/>
  <c r="H50" i="8" s="1"/>
  <c r="D60" i="8"/>
  <c r="E60" i="8" s="1"/>
  <c r="D68" i="8"/>
  <c r="E68" i="8" s="1"/>
  <c r="F55" i="8"/>
  <c r="G55" i="8" s="1"/>
  <c r="F59" i="8"/>
  <c r="G59" i="8" s="1"/>
  <c r="F67" i="8"/>
  <c r="G67" i="8" s="1"/>
  <c r="F74" i="8"/>
  <c r="G74" i="8" s="1"/>
  <c r="D52" i="8"/>
  <c r="E52" i="8" s="1"/>
  <c r="D57" i="8"/>
  <c r="E57" i="8" s="1"/>
  <c r="D65" i="8"/>
  <c r="E65" i="8" s="1"/>
  <c r="D69" i="8"/>
  <c r="E69" i="8" s="1"/>
  <c r="D73" i="8"/>
  <c r="E73" i="8" s="1"/>
  <c r="F68" i="8"/>
  <c r="G68" i="8" s="1"/>
  <c r="F72" i="8"/>
  <c r="G72" i="8" s="1"/>
  <c r="H72" i="8" s="1"/>
  <c r="N59" i="24"/>
  <c r="K59" i="24" s="1"/>
  <c r="N52" i="24"/>
  <c r="K52" i="24" s="1"/>
  <c r="N56" i="24"/>
  <c r="K56" i="24" s="1"/>
  <c r="N53" i="24"/>
  <c r="K53" i="24" s="1"/>
  <c r="N58" i="24"/>
  <c r="K58" i="24" s="1"/>
  <c r="N57" i="24"/>
  <c r="K57" i="24" s="1"/>
  <c r="N51" i="24"/>
  <c r="K51" i="24" s="1"/>
  <c r="N54" i="24"/>
  <c r="K54" i="24" s="1"/>
  <c r="N55" i="24"/>
  <c r="K55" i="24" s="1"/>
  <c r="N50" i="24"/>
  <c r="K50" i="24" s="1"/>
  <c r="H51" i="8"/>
  <c r="H71" i="8"/>
  <c r="K12" i="8"/>
  <c r="H64" i="8"/>
  <c r="H53" i="8"/>
  <c r="H61" i="8"/>
  <c r="H66" i="8"/>
  <c r="H70" i="8"/>
  <c r="N16" i="8"/>
  <c r="O16" i="8" s="1"/>
  <c r="F56" i="8"/>
  <c r="G56" i="8" s="1"/>
  <c r="N12" i="24"/>
  <c r="O12" i="24" s="1"/>
  <c r="H31" i="24"/>
  <c r="H18" i="24"/>
  <c r="H27" i="24"/>
  <c r="D56" i="8"/>
  <c r="K14" i="24"/>
  <c r="K15" i="24"/>
  <c r="L15" i="24"/>
  <c r="F29" i="24"/>
  <c r="H13" i="24"/>
  <c r="F19" i="24"/>
  <c r="H12" i="24"/>
  <c r="H36" i="24"/>
  <c r="H24" i="24"/>
  <c r="F16" i="24"/>
  <c r="F15" i="8"/>
  <c r="F36" i="8"/>
  <c r="F30" i="8"/>
  <c r="F23" i="8"/>
  <c r="F12" i="8"/>
  <c r="F17" i="8"/>
  <c r="H22" i="24"/>
  <c r="H29" i="24"/>
  <c r="H15" i="24"/>
  <c r="H21" i="24"/>
  <c r="H19" i="24"/>
  <c r="H16" i="24"/>
  <c r="H25" i="24"/>
  <c r="F32" i="24"/>
  <c r="H35" i="24"/>
  <c r="F28" i="24"/>
  <c r="D37" i="24"/>
  <c r="K13" i="24"/>
  <c r="L12" i="24"/>
  <c r="F13" i="24"/>
  <c r="F21" i="24"/>
  <c r="F24" i="24"/>
  <c r="G37" i="24"/>
  <c r="L14" i="24"/>
  <c r="F23" i="24"/>
  <c r="N14" i="24"/>
  <c r="F26" i="24"/>
  <c r="F18" i="24"/>
  <c r="F30" i="24"/>
  <c r="E37" i="24"/>
  <c r="L13" i="24" s="1"/>
  <c r="M13" i="24" s="1"/>
  <c r="H30" i="24"/>
  <c r="N15" i="24"/>
  <c r="H17" i="24"/>
  <c r="K16" i="24"/>
  <c r="O16" i="24" s="1"/>
  <c r="N13" i="24"/>
  <c r="H34" i="24"/>
  <c r="L16" i="24"/>
  <c r="K14" i="8"/>
  <c r="L12" i="8"/>
  <c r="N13" i="8"/>
  <c r="N15" i="8"/>
  <c r="K15" i="8"/>
  <c r="K13" i="8"/>
  <c r="L14" i="8"/>
  <c r="N14" i="8"/>
  <c r="N12" i="8"/>
  <c r="M16" i="8"/>
  <c r="L13" i="8"/>
  <c r="L15" i="8"/>
  <c r="H24" i="8"/>
  <c r="H35" i="8"/>
  <c r="H20" i="8"/>
  <c r="H21" i="8"/>
  <c r="H26" i="8"/>
  <c r="H25" i="8"/>
  <c r="F24" i="8"/>
  <c r="F35" i="8"/>
  <c r="F20" i="8"/>
  <c r="F21" i="8"/>
  <c r="F26" i="8"/>
  <c r="F25" i="8"/>
  <c r="H29" i="8"/>
  <c r="H13" i="8"/>
  <c r="F34" i="8"/>
  <c r="F27" i="8"/>
  <c r="F16" i="8"/>
  <c r="F18" i="8"/>
  <c r="F31" i="8"/>
  <c r="F32" i="8"/>
  <c r="F28" i="8"/>
  <c r="H14" i="8"/>
  <c r="H19" i="8"/>
  <c r="H22" i="8"/>
  <c r="H34" i="8"/>
  <c r="H27" i="8"/>
  <c r="H16" i="8"/>
  <c r="H18" i="8"/>
  <c r="H31" i="8"/>
  <c r="H32" i="8"/>
  <c r="H28" i="8"/>
  <c r="F33" i="8"/>
  <c r="H15" i="8"/>
  <c r="H36" i="8"/>
  <c r="H30" i="8"/>
  <c r="H23" i="8"/>
  <c r="H12" i="8"/>
  <c r="H17" i="8"/>
  <c r="H33" i="8"/>
  <c r="F22" i="8"/>
  <c r="F13" i="8"/>
  <c r="F29" i="8"/>
  <c r="F19" i="8"/>
  <c r="F14" i="8"/>
  <c r="D37" i="8"/>
  <c r="E37" i="8"/>
  <c r="G37" i="8"/>
  <c r="H69" i="8" l="1"/>
  <c r="H73" i="8"/>
  <c r="H58" i="8"/>
  <c r="H65" i="8"/>
  <c r="H60" i="8"/>
  <c r="H57" i="8"/>
  <c r="H59" i="8"/>
  <c r="H62" i="8"/>
  <c r="H74" i="8"/>
  <c r="H55" i="8"/>
  <c r="H67" i="8"/>
  <c r="H52" i="8"/>
  <c r="H68" i="8"/>
  <c r="D75" i="8"/>
  <c r="E56" i="8"/>
  <c r="E75" i="8" s="1"/>
  <c r="M15" i="24"/>
  <c r="F75" i="8"/>
  <c r="G75" i="8"/>
  <c r="O13" i="24"/>
  <c r="L34" i="8"/>
  <c r="K34" i="8" s="1"/>
  <c r="L31" i="8"/>
  <c r="K31" i="8" s="1"/>
  <c r="L26" i="8"/>
  <c r="K26" i="8" s="1"/>
  <c r="L33" i="8"/>
  <c r="K33" i="8" s="1"/>
  <c r="L28" i="8"/>
  <c r="K28" i="8" s="1"/>
  <c r="L25" i="8"/>
  <c r="K25" i="8" s="1"/>
  <c r="L30" i="8"/>
  <c r="K30" i="8" s="1"/>
  <c r="L27" i="8"/>
  <c r="K27" i="8" s="1"/>
  <c r="L32" i="8"/>
  <c r="K32" i="8" s="1"/>
  <c r="L29" i="8"/>
  <c r="K29" i="8" s="1"/>
  <c r="O14" i="8"/>
  <c r="O15" i="24"/>
  <c r="K17" i="24"/>
  <c r="M12" i="8"/>
  <c r="O12" i="8"/>
  <c r="O14" i="24"/>
  <c r="N17" i="8"/>
  <c r="M14" i="24"/>
  <c r="H37" i="24"/>
  <c r="M12" i="24"/>
  <c r="L17" i="24"/>
  <c r="M16" i="24"/>
  <c r="N17" i="24"/>
  <c r="N33" i="24"/>
  <c r="M33" i="24" s="1"/>
  <c r="N29" i="24"/>
  <c r="M29" i="24" s="1"/>
  <c r="N25" i="24"/>
  <c r="M25" i="24" s="1"/>
  <c r="N32" i="24"/>
  <c r="M32" i="24" s="1"/>
  <c r="N28" i="24"/>
  <c r="M28" i="24" s="1"/>
  <c r="N31" i="24"/>
  <c r="M31" i="24" s="1"/>
  <c r="N27" i="24"/>
  <c r="M27" i="24" s="1"/>
  <c r="N30" i="24"/>
  <c r="M30" i="24" s="1"/>
  <c r="N34" i="24"/>
  <c r="M34" i="24" s="1"/>
  <c r="N26" i="24"/>
  <c r="M26" i="24" s="1"/>
  <c r="F37" i="24"/>
  <c r="L26" i="24" s="1"/>
  <c r="K26" i="24" s="1"/>
  <c r="M14" i="8"/>
  <c r="O13" i="8"/>
  <c r="M13" i="8"/>
  <c r="K17" i="8"/>
  <c r="O15" i="8"/>
  <c r="M15" i="8"/>
  <c r="N31" i="8"/>
  <c r="M31" i="8" s="1"/>
  <c r="N27" i="8"/>
  <c r="M27" i="8" s="1"/>
  <c r="N32" i="8"/>
  <c r="M32" i="8" s="1"/>
  <c r="N28" i="8"/>
  <c r="M28" i="8" s="1"/>
  <c r="N33" i="8"/>
  <c r="M33" i="8" s="1"/>
  <c r="N29" i="8"/>
  <c r="M29" i="8" s="1"/>
  <c r="N26" i="8"/>
  <c r="M26" i="8" s="1"/>
  <c r="N34" i="8"/>
  <c r="M34" i="8" s="1"/>
  <c r="N30" i="8"/>
  <c r="M30" i="8" s="1"/>
  <c r="N25" i="8"/>
  <c r="M25" i="8" s="1"/>
  <c r="L17" i="8"/>
  <c r="H37" i="8"/>
  <c r="F37" i="8"/>
  <c r="H56" i="8" l="1"/>
  <c r="N57" i="8" s="1"/>
  <c r="K57" i="8" s="1"/>
  <c r="H75" i="8"/>
  <c r="L29" i="24"/>
  <c r="K29" i="24" s="1"/>
  <c r="L25" i="24"/>
  <c r="K25" i="24" s="1"/>
  <c r="L31" i="24"/>
  <c r="K31" i="24" s="1"/>
  <c r="L28" i="24"/>
  <c r="K28" i="24" s="1"/>
  <c r="L27" i="24"/>
  <c r="K27" i="24" s="1"/>
  <c r="L34" i="24"/>
  <c r="K34" i="24" s="1"/>
  <c r="L33" i="24"/>
  <c r="K33" i="24" s="1"/>
  <c r="L30" i="24"/>
  <c r="K30" i="24" s="1"/>
  <c r="L32" i="24"/>
  <c r="K32" i="24" s="1"/>
  <c r="O17" i="24"/>
  <c r="M17" i="24"/>
  <c r="O17" i="8"/>
  <c r="M17" i="8"/>
  <c r="N59" i="8" l="1"/>
  <c r="N54" i="8"/>
  <c r="K54" i="8" s="1"/>
  <c r="N53" i="8"/>
  <c r="K53" i="8" s="1"/>
  <c r="N58" i="8"/>
  <c r="K58" i="8" s="1"/>
  <c r="N56" i="8"/>
  <c r="K56" i="8" s="1"/>
  <c r="N50" i="8"/>
  <c r="K50" i="8" s="1"/>
  <c r="N51" i="8"/>
  <c r="K51" i="8" s="1"/>
  <c r="N52" i="8"/>
  <c r="K52" i="8" s="1"/>
  <c r="N55" i="8"/>
  <c r="K55" i="8" s="1"/>
  <c r="K59" i="8" l="1"/>
  <c r="P58" i="8"/>
  <c r="P59" i="8" s="1"/>
</calcChain>
</file>

<file path=xl/sharedStrings.xml><?xml version="1.0" encoding="utf-8"?>
<sst xmlns="http://schemas.openxmlformats.org/spreadsheetml/2006/main" count="436" uniqueCount="124">
  <si>
    <t>ÍNDICE</t>
  </si>
  <si>
    <t>Total</t>
  </si>
  <si>
    <t>Departamento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</si>
  <si>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</si>
  <si>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</si>
  <si>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</si>
  <si>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</si>
  <si>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</si>
  <si>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</si>
  <si>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</si>
  <si>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</si>
  <si>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>Infraestructura Educativa</t>
  </si>
  <si>
    <t>Infraestructura Vial</t>
  </si>
  <si>
    <t>Infraestructura Agrária</t>
  </si>
  <si>
    <t>Amazonas</t>
  </si>
  <si>
    <t>Arequipa</t>
  </si>
  <si>
    <t>Cajamarca</t>
  </si>
  <si>
    <t>Callao</t>
  </si>
  <si>
    <t>Cusco</t>
  </si>
  <si>
    <t>La Libertad</t>
  </si>
  <si>
    <t>Lambayeque</t>
  </si>
  <si>
    <t>Lima</t>
  </si>
  <si>
    <t>Loreto</t>
  </si>
  <si>
    <t>Madre de Dios</t>
  </si>
  <si>
    <t>Moquegua</t>
  </si>
  <si>
    <t>Piura</t>
  </si>
  <si>
    <t>Puno</t>
  </si>
  <si>
    <t>San Martín</t>
  </si>
  <si>
    <t>Tacna</t>
  </si>
  <si>
    <t>Tumbes</t>
  </si>
  <si>
    <t>Ucayali</t>
  </si>
  <si>
    <t>Afectadas</t>
  </si>
  <si>
    <t>Existentes *</t>
  </si>
  <si>
    <t>% Afectadas</t>
  </si>
  <si>
    <t>Inhabitables</t>
  </si>
  <si>
    <t>% Inhabitables</t>
  </si>
  <si>
    <t>Macro Región</t>
  </si>
  <si>
    <t>Norte</t>
  </si>
  <si>
    <t>Centro</t>
  </si>
  <si>
    <t>Oriente</t>
  </si>
  <si>
    <t>Sur</t>
  </si>
  <si>
    <t>Lima y Callao</t>
  </si>
  <si>
    <t>Instituciones Educativas Inhabitables y Afectadas por Departamentos</t>
  </si>
  <si>
    <t>(Temporada de lluvias diciembre 2016 - marzo 2017)</t>
  </si>
  <si>
    <t>Elaboración: CIE - PERUCÁMARAS</t>
  </si>
  <si>
    <t>Inhabitables**</t>
  </si>
  <si>
    <r>
      <rPr>
        <b/>
        <sz val="8"/>
        <color theme="1"/>
        <rFont val="Calibri"/>
        <family val="2"/>
        <scheme val="minor"/>
      </rPr>
      <t>**</t>
    </r>
    <r>
      <rPr>
        <sz val="8"/>
        <color theme="1"/>
        <rFont val="Calibri"/>
        <family val="2"/>
        <scheme val="minor"/>
      </rPr>
      <t xml:space="preserve">  </t>
    </r>
    <r>
      <rPr>
        <sz val="7.5"/>
        <color theme="1"/>
        <rFont val="Calibri"/>
        <family val="2"/>
        <scheme val="minor"/>
      </rPr>
      <t>Incluye II.EE. colapsadas.</t>
    </r>
  </si>
  <si>
    <r>
      <rPr>
        <b/>
        <sz val="8"/>
        <color theme="1"/>
        <rFont val="Calibri"/>
        <family val="2"/>
        <scheme val="minor"/>
      </rPr>
      <t>*</t>
    </r>
    <r>
      <rPr>
        <sz val="8"/>
        <color theme="1"/>
        <rFont val="Calibri"/>
        <family val="2"/>
        <scheme val="minor"/>
      </rPr>
      <t xml:space="preserve"> </t>
    </r>
    <r>
      <rPr>
        <sz val="7.5"/>
        <color theme="1"/>
        <rFont val="Calibri"/>
        <family val="2"/>
        <scheme val="minor"/>
      </rPr>
      <t>Locales escolares registrados en el Censo escolar y DRE/UGEL 2016</t>
    </r>
  </si>
  <si>
    <t>FUENTE: ESCALE-MINEDU</t>
  </si>
  <si>
    <t>1. Infraestructura educativa dañada por departamentos</t>
  </si>
  <si>
    <t>1. Establecimientos de salud dañados por departamentos</t>
  </si>
  <si>
    <t>FUENTE: SUSALUD</t>
  </si>
  <si>
    <t>FUENTE: SUSALUD                                                                                                              Elaboración: CIE - PERUCÁMARAS</t>
  </si>
  <si>
    <r>
      <rPr>
        <b/>
        <sz val="8"/>
        <rFont val="Calibri"/>
        <family val="2"/>
        <scheme val="minor"/>
      </rPr>
      <t>**</t>
    </r>
    <r>
      <rPr>
        <sz val="8"/>
        <rFont val="Calibri"/>
        <family val="2"/>
        <scheme val="minor"/>
      </rPr>
      <t xml:space="preserve">  </t>
    </r>
    <r>
      <rPr>
        <sz val="7.5"/>
        <rFont val="Calibri"/>
        <family val="2"/>
        <scheme val="minor"/>
      </rPr>
      <t>Incluye EE.SS colapsadas.</t>
    </r>
  </si>
  <si>
    <t>Regiones más afectadas  en relación a su stock de Infraestructura existente</t>
  </si>
  <si>
    <t>* Establecimientos públicos de salud y servicios médicos.</t>
  </si>
  <si>
    <t>2. Costo de reconstrucción y rehabilitación de la infraestructura dañada durante la temporada de lluvias</t>
  </si>
  <si>
    <t>(En millones de soles)</t>
  </si>
  <si>
    <t>II.EE. Inhabitables</t>
  </si>
  <si>
    <t>II.EE  Afectadas</t>
  </si>
  <si>
    <t>Costo  
Mlls de S/</t>
  </si>
  <si>
    <t>Costo Total
Mlls de S/</t>
  </si>
  <si>
    <t>Costo promedio de proyectos de rehabilitación</t>
  </si>
  <si>
    <t>Estimado del costo de reconstrucción y rehabilitación de la infraestructura educativa dañada durante el periodo de lluvias Dic 2016- Mar 2017</t>
  </si>
  <si>
    <t xml:space="preserve">Fuente: MEF-Banco de proyectos SNIF   </t>
  </si>
  <si>
    <t>Fuente: Estimaciones del CIE-PERUCÁMARAS</t>
  </si>
  <si>
    <t>FUENTE: Estimaciones del CIE-PERUCÁMARAS</t>
  </si>
  <si>
    <t>Costo de reconstrucción de la infraestructura educativa, principales regiones</t>
  </si>
  <si>
    <t>Millones de S/</t>
  </si>
  <si>
    <t>Costo promedio de proyectos de mejoramiento y amp.</t>
  </si>
  <si>
    <t>Estimado del costo de reconstrucción y rehabilitación de la infraestructura de salud  dañada durante el periodo de lluvias Dic 2016- Mar 2017</t>
  </si>
  <si>
    <t>Costo de reconstrucción de la infraestructura de salud, principales regiones</t>
  </si>
  <si>
    <t>EE.SS. Inhabitables</t>
  </si>
  <si>
    <t>EE.SS. Afectadas</t>
  </si>
  <si>
    <t>Establecimientos Públicos  de Salud Inhabitables y Afectadas por Departamentos</t>
  </si>
  <si>
    <t>Establecimientos Públicos  de Salud Inhavitables y Afectadas por Macro Regiones</t>
  </si>
  <si>
    <t>1. Infraestructura Vial dañada por temporada de lluvias, por departamentos</t>
  </si>
  <si>
    <t>Destruidas</t>
  </si>
  <si>
    <t>SINAC*</t>
  </si>
  <si>
    <t>FUENTE: MTC                                                                                        Elaboración: CIE - PERUCÁMARAS</t>
  </si>
  <si>
    <t>*  Sistema Nacional de Carreteras del Perú a Diciembre 2015</t>
  </si>
  <si>
    <t>Carreteras destruidas y afectadas durante la temporada de lluvias, por Departamentos</t>
  </si>
  <si>
    <t>(Temporada de lluvias diciembre 2016 - marzo 2017 -  En Kilómetros)</t>
  </si>
  <si>
    <t>% Destruidas</t>
  </si>
  <si>
    <t>% Destruídas</t>
  </si>
  <si>
    <t xml:space="preserve">FUENTE: SINPAD </t>
  </si>
  <si>
    <t>FUENTE: ESCALE-MINEDU / SINPAD                                                                      Elaboración: CIE - PERUCÁMARAS</t>
  </si>
  <si>
    <t>FUENTE: SUSALUD  / SINPAD                                                                                       Elaboración: CIE - PERUCÁMARAS</t>
  </si>
  <si>
    <t>Destruídas
(Km)</t>
  </si>
  <si>
    <t>Afectadas
(Km)</t>
  </si>
  <si>
    <t xml:space="preserve">* Los Puentes Destruidos y afectados son vehiculares y peatonales. </t>
  </si>
  <si>
    <t>2. Puentes y caminos rurales afectados por la temporada de lluvias diciembre 2016 - marzo 2017</t>
  </si>
  <si>
    <t>1. Canales de riego y áreas de cultivo afectados por la temporada de lluvias diciembre 2016 - marzo 2017</t>
  </si>
  <si>
    <t>Áreas de cultivo por departamentos</t>
  </si>
  <si>
    <t>Canales de Riego por departamentos</t>
  </si>
  <si>
    <t>Caminos rurales por departamentos</t>
  </si>
  <si>
    <t>Puentes  por departamentos*</t>
  </si>
  <si>
    <t>FUENTE: ESCALE-MINEDU / COEN - SINPAD                                                        Elaboración: CIE - PERUCÁMARAS</t>
  </si>
  <si>
    <t>Instituciones Educativas Inhabitables y Afectadas por Macro Regiones</t>
  </si>
  <si>
    <t>Perdídas
(Has)</t>
  </si>
  <si>
    <t>Afectadas
(Has)</t>
  </si>
  <si>
    <t>Otros</t>
  </si>
  <si>
    <t>sd</t>
  </si>
  <si>
    <t>Regiones con mayores áreas de cultivo afectadas y perdidas (ha)</t>
  </si>
  <si>
    <t>Periodo diciembre 2016 y marzo 2017</t>
  </si>
  <si>
    <t>Región</t>
  </si>
  <si>
    <t>Áreas afectadas (ha)</t>
  </si>
  <si>
    <t>(%)</t>
  </si>
  <si>
    <t>Áreas perdidas (ha)</t>
  </si>
  <si>
    <t>Demás regiones</t>
  </si>
  <si>
    <t>Total Nacional</t>
  </si>
  <si>
    <t>Fuente: COEN</t>
  </si>
  <si>
    <t>Elaboración: CIE-PERUCÁMARAS</t>
  </si>
  <si>
    <t>Regiones con mayores vías afectadas y destruidas (km)</t>
  </si>
  <si>
    <t>Carreteras afectadas (Km)</t>
  </si>
  <si>
    <t>Carreteras destruidas (Km)</t>
  </si>
  <si>
    <t>"Impacto de El Niño Costero en regiones - Diciembre 2016/Marzo 2017"</t>
  </si>
  <si>
    <t>Información ampliada del Reporte Nacional - Edición N° 233</t>
  </si>
  <si>
    <t>Lunes, 3 de abril de 2017</t>
  </si>
  <si>
    <t>Infraestructura de Salud</t>
  </si>
  <si>
    <t>Infraestructura Educativa afectada por la temporada de lluvias - Diciembre 2016/Marzo 2017</t>
  </si>
  <si>
    <t>Infraestructura de Salud afectada por la temporada de lluvias - Diciembre 2016/Marzo 2017</t>
  </si>
  <si>
    <t>Infraestructura Vial afectada por la temporada de lluvias - Diciembre 2016/Marzo 2017</t>
  </si>
  <si>
    <t>Infraestructura Agrária afectada por la temporada de lluvias - Diciembre 2016/Marzo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</si>
</sst>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#,##0.0"/>
    <numFmt numFmtId="166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Arial"/>
      <family val="2"/>
    </font>
    <font>
      <b/>
      <sz val="14"/>
      <color theme="1"/>
      <name val="Book Antiqua"/>
      <family val="1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7.5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name val="Arial"/>
      <family val="2"/>
    </font>
    <font>
      <sz val="8"/>
      <color rgb="FF000000"/>
      <name val="Calibri"/>
      <family val="2"/>
    </font>
    <font>
      <sz val="8"/>
      <name val="Calibri"/>
      <family val="2"/>
    </font>
    <font>
      <b/>
      <sz val="10"/>
      <color rgb="FF000000"/>
      <name val="Calibri"/>
      <family val="2"/>
    </font>
    <font>
      <sz val="9"/>
      <color theme="1" tint="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rgb="FFBFBFB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1">
    <xf numFmtId="0" fontId="0" fillId="0" borderId="0" xfId="0"/>
    <xf numFmtId="0" fontId="0" fillId="2" borderId="0" xfId="0" applyFill="1"/>
    <xf numFmtId="0" fontId="0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0" xfId="5" applyFill="1"/>
    <xf numFmtId="0" fontId="0" fillId="2" borderId="0" xfId="0" applyFont="1" applyFill="1" applyBorder="1"/>
    <xf numFmtId="0" fontId="0" fillId="2" borderId="1" xfId="0" applyFont="1" applyFill="1" applyBorder="1"/>
    <xf numFmtId="0" fontId="5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0" fillId="4" borderId="0" xfId="0" applyFont="1" applyFill="1" applyBorder="1"/>
    <xf numFmtId="0" fontId="5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2" xfId="0" applyFont="1" applyFill="1" applyBorder="1"/>
    <xf numFmtId="0" fontId="0" fillId="4" borderId="2" xfId="0" applyFont="1" applyFill="1" applyBorder="1"/>
    <xf numFmtId="0" fontId="0" fillId="2" borderId="6" xfId="0" applyFont="1" applyFill="1" applyBorder="1"/>
    <xf numFmtId="0" fontId="0" fillId="2" borderId="8" xfId="0" applyFont="1" applyFill="1" applyBorder="1"/>
    <xf numFmtId="0" fontId="0" fillId="4" borderId="0" xfId="0" applyFont="1" applyFill="1" applyBorder="1" applyAlignment="1"/>
    <xf numFmtId="0" fontId="0" fillId="2" borderId="5" xfId="0" applyFont="1" applyFill="1" applyBorder="1"/>
    <xf numFmtId="0" fontId="0" fillId="2" borderId="9" xfId="0" applyFont="1" applyFill="1" applyBorder="1"/>
    <xf numFmtId="0" fontId="11" fillId="2" borderId="0" xfId="0" applyFont="1" applyFill="1"/>
    <xf numFmtId="0" fontId="9" fillId="2" borderId="0" xfId="0" applyFont="1" applyFill="1" applyBorder="1"/>
    <xf numFmtId="0" fontId="0" fillId="2" borderId="4" xfId="0" applyFont="1" applyFill="1" applyBorder="1"/>
    <xf numFmtId="0" fontId="8" fillId="2" borderId="0" xfId="0" applyFont="1" applyFill="1" applyBorder="1"/>
    <xf numFmtId="0" fontId="8" fillId="2" borderId="3" xfId="0" applyFont="1" applyFill="1" applyBorder="1"/>
    <xf numFmtId="0" fontId="14" fillId="5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/>
    </xf>
    <xf numFmtId="0" fontId="8" fillId="2" borderId="9" xfId="0" applyFont="1" applyFill="1" applyBorder="1"/>
    <xf numFmtId="3" fontId="8" fillId="2" borderId="3" xfId="0" applyNumberFormat="1" applyFont="1" applyFill="1" applyBorder="1"/>
    <xf numFmtId="3" fontId="10" fillId="6" borderId="3" xfId="0" applyNumberFormat="1" applyFont="1" applyFill="1" applyBorder="1" applyAlignment="1">
      <alignment horizontal="right"/>
    </xf>
    <xf numFmtId="164" fontId="8" fillId="2" borderId="3" xfId="1" applyNumberFormat="1" applyFont="1" applyFill="1" applyBorder="1"/>
    <xf numFmtId="164" fontId="10" fillId="6" borderId="3" xfId="1" applyNumberFormat="1" applyFont="1" applyFill="1" applyBorder="1" applyAlignment="1">
      <alignment horizontal="right"/>
    </xf>
    <xf numFmtId="0" fontId="9" fillId="2" borderId="0" xfId="0" applyFont="1" applyFill="1"/>
    <xf numFmtId="0" fontId="9" fillId="2" borderId="9" xfId="0" applyFont="1" applyFill="1" applyBorder="1"/>
    <xf numFmtId="0" fontId="9" fillId="2" borderId="2" xfId="0" applyFont="1" applyFill="1" applyBorder="1"/>
    <xf numFmtId="0" fontId="9" fillId="2" borderId="7" xfId="0" applyFont="1" applyFill="1" applyBorder="1"/>
    <xf numFmtId="0" fontId="11" fillId="2" borderId="8" xfId="0" applyFont="1" applyFill="1" applyBorder="1"/>
    <xf numFmtId="0" fontId="8" fillId="3" borderId="3" xfId="0" applyFont="1" applyFill="1" applyBorder="1"/>
    <xf numFmtId="0" fontId="8" fillId="6" borderId="3" xfId="0" applyFont="1" applyFill="1" applyBorder="1"/>
    <xf numFmtId="0" fontId="8" fillId="7" borderId="3" xfId="0" applyFont="1" applyFill="1" applyBorder="1"/>
    <xf numFmtId="0" fontId="8" fillId="5" borderId="3" xfId="0" applyFont="1" applyFill="1" applyBorder="1"/>
    <xf numFmtId="0" fontId="8" fillId="8" borderId="3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Border="1"/>
    <xf numFmtId="0" fontId="9" fillId="2" borderId="1" xfId="0" applyFont="1" applyFill="1" applyBorder="1"/>
    <xf numFmtId="0" fontId="9" fillId="2" borderId="5" xfId="0" applyFont="1" applyFill="1" applyBorder="1"/>
    <xf numFmtId="0" fontId="16" fillId="2" borderId="0" xfId="0" applyFont="1" applyFill="1" applyBorder="1" applyAlignment="1">
      <alignment horizontal="left" vertical="center"/>
    </xf>
    <xf numFmtId="0" fontId="0" fillId="2" borderId="2" xfId="0" applyFont="1" applyFill="1" applyBorder="1"/>
    <xf numFmtId="0" fontId="0" fillId="2" borderId="7" xfId="0" applyFont="1" applyFill="1" applyBorder="1"/>
    <xf numFmtId="0" fontId="22" fillId="6" borderId="3" xfId="0" applyFont="1" applyFill="1" applyBorder="1" applyAlignment="1">
      <alignment horizontal="center"/>
    </xf>
    <xf numFmtId="3" fontId="22" fillId="6" borderId="3" xfId="0" applyNumberFormat="1" applyFont="1" applyFill="1" applyBorder="1" applyAlignment="1">
      <alignment horizontal="right"/>
    </xf>
    <xf numFmtId="165" fontId="8" fillId="3" borderId="3" xfId="0" applyNumberFormat="1" applyFont="1" applyFill="1" applyBorder="1"/>
    <xf numFmtId="165" fontId="8" fillId="2" borderId="3" xfId="0" applyNumberFormat="1" applyFont="1" applyFill="1" applyBorder="1"/>
    <xf numFmtId="165" fontId="22" fillId="6" borderId="3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165" fontId="8" fillId="2" borderId="3" xfId="1" applyNumberFormat="1" applyFont="1" applyFill="1" applyBorder="1"/>
    <xf numFmtId="0" fontId="11" fillId="2" borderId="0" xfId="0" applyFont="1" applyFill="1" applyBorder="1"/>
    <xf numFmtId="0" fontId="0" fillId="2" borderId="11" xfId="0" applyFont="1" applyFill="1" applyBorder="1"/>
    <xf numFmtId="0" fontId="24" fillId="2" borderId="12" xfId="0" applyFont="1" applyFill="1" applyBorder="1"/>
    <xf numFmtId="0" fontId="0" fillId="5" borderId="11" xfId="0" applyFont="1" applyFill="1" applyBorder="1"/>
    <xf numFmtId="0" fontId="24" fillId="5" borderId="12" xfId="0" applyFont="1" applyFill="1" applyBorder="1"/>
    <xf numFmtId="165" fontId="8" fillId="2" borderId="12" xfId="1" applyNumberFormat="1" applyFont="1" applyFill="1" applyBorder="1"/>
    <xf numFmtId="0" fontId="8" fillId="7" borderId="4" xfId="0" applyFont="1" applyFill="1" applyBorder="1"/>
    <xf numFmtId="0" fontId="0" fillId="7" borderId="1" xfId="0" applyFont="1" applyFill="1" applyBorder="1"/>
    <xf numFmtId="0" fontId="24" fillId="7" borderId="5" xfId="0" applyFont="1" applyFill="1" applyBorder="1"/>
    <xf numFmtId="0" fontId="8" fillId="2" borderId="10" xfId="0" applyFont="1" applyFill="1" applyBorder="1"/>
    <xf numFmtId="0" fontId="8" fillId="5" borderId="10" xfId="0" applyFont="1" applyFill="1" applyBorder="1"/>
    <xf numFmtId="0" fontId="8" fillId="3" borderId="10" xfId="0" applyFont="1" applyFill="1" applyBorder="1"/>
    <xf numFmtId="0" fontId="0" fillId="3" borderId="11" xfId="0" applyFont="1" applyFill="1" applyBorder="1"/>
    <xf numFmtId="0" fontId="24" fillId="3" borderId="12" xfId="0" applyFont="1" applyFill="1" applyBorder="1"/>
    <xf numFmtId="0" fontId="8" fillId="8" borderId="10" xfId="0" applyFont="1" applyFill="1" applyBorder="1"/>
    <xf numFmtId="0" fontId="0" fillId="8" borderId="11" xfId="0" applyFont="1" applyFill="1" applyBorder="1"/>
    <xf numFmtId="0" fontId="24" fillId="8" borderId="12" xfId="0" applyFont="1" applyFill="1" applyBorder="1"/>
    <xf numFmtId="0" fontId="8" fillId="6" borderId="10" xfId="0" applyFont="1" applyFill="1" applyBorder="1"/>
    <xf numFmtId="0" fontId="0" fillId="6" borderId="11" xfId="0" applyFont="1" applyFill="1" applyBorder="1"/>
    <xf numFmtId="0" fontId="24" fillId="6" borderId="12" xfId="0" applyFont="1" applyFill="1" applyBorder="1"/>
    <xf numFmtId="0" fontId="9" fillId="2" borderId="5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right" vertical="center"/>
    </xf>
    <xf numFmtId="166" fontId="9" fillId="2" borderId="0" xfId="0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horizontal="left" vertical="center"/>
    </xf>
    <xf numFmtId="166" fontId="16" fillId="2" borderId="1" xfId="0" applyNumberFormat="1" applyFont="1" applyFill="1" applyBorder="1" applyAlignment="1">
      <alignment horizontal="right" vertical="center"/>
    </xf>
    <xf numFmtId="166" fontId="16" fillId="2" borderId="0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right"/>
    </xf>
    <xf numFmtId="164" fontId="0" fillId="2" borderId="0" xfId="1" applyNumberFormat="1" applyFont="1" applyFill="1"/>
    <xf numFmtId="0" fontId="11" fillId="0" borderId="0" xfId="0" applyFont="1"/>
    <xf numFmtId="166" fontId="11" fillId="0" borderId="0" xfId="0" applyNumberFormat="1" applyFont="1"/>
    <xf numFmtId="165" fontId="31" fillId="2" borderId="9" xfId="0" applyNumberFormat="1" applyFont="1" applyFill="1" applyBorder="1"/>
    <xf numFmtId="164" fontId="31" fillId="2" borderId="9" xfId="1" applyNumberFormat="1" applyFont="1" applyFill="1" applyBorder="1"/>
    <xf numFmtId="165" fontId="11" fillId="0" borderId="0" xfId="0" applyNumberFormat="1" applyFont="1"/>
    <xf numFmtId="1" fontId="11" fillId="0" borderId="0" xfId="0" applyNumberFormat="1" applyFont="1"/>
    <xf numFmtId="0" fontId="33" fillId="0" borderId="0" xfId="0" applyFont="1"/>
    <xf numFmtId="165" fontId="33" fillId="0" borderId="0" xfId="0" applyNumberFormat="1" applyFont="1"/>
    <xf numFmtId="166" fontId="33" fillId="0" borderId="0" xfId="0" applyNumberFormat="1" applyFont="1"/>
    <xf numFmtId="0" fontId="32" fillId="5" borderId="20" xfId="0" applyFont="1" applyFill="1" applyBorder="1" applyAlignment="1">
      <alignment horizontal="center" vertical="center" wrapText="1"/>
    </xf>
    <xf numFmtId="0" fontId="3" fillId="2" borderId="20" xfId="0" applyFont="1" applyFill="1" applyBorder="1"/>
    <xf numFmtId="165" fontId="3" fillId="2" borderId="20" xfId="0" applyNumberFormat="1" applyFont="1" applyFill="1" applyBorder="1" applyAlignment="1">
      <alignment horizontal="center"/>
    </xf>
    <xf numFmtId="164" fontId="3" fillId="2" borderId="20" xfId="1" applyNumberFormat="1" applyFont="1" applyFill="1" applyBorder="1" applyAlignment="1">
      <alignment horizontal="center"/>
    </xf>
    <xf numFmtId="0" fontId="0" fillId="2" borderId="20" xfId="0" applyFill="1" applyBorder="1"/>
    <xf numFmtId="165" fontId="0" fillId="2" borderId="20" xfId="0" applyNumberFormat="1" applyFill="1" applyBorder="1" applyAlignment="1">
      <alignment horizontal="center"/>
    </xf>
    <xf numFmtId="164" fontId="0" fillId="2" borderId="20" xfId="1" applyNumberFormat="1" applyFont="1" applyFill="1" applyBorder="1" applyAlignment="1">
      <alignment horizontal="center"/>
    </xf>
    <xf numFmtId="0" fontId="21" fillId="2" borderId="20" xfId="0" applyFont="1" applyFill="1" applyBorder="1" applyAlignment="1">
      <alignment horizontal="left"/>
    </xf>
    <xf numFmtId="165" fontId="21" fillId="2" borderId="20" xfId="0" applyNumberFormat="1" applyFont="1" applyFill="1" applyBorder="1" applyAlignment="1">
      <alignment horizontal="center"/>
    </xf>
    <xf numFmtId="164" fontId="21" fillId="2" borderId="20" xfId="1" applyNumberFormat="1" applyFont="1" applyFill="1" applyBorder="1" applyAlignment="1">
      <alignment horizontal="center"/>
    </xf>
    <xf numFmtId="165" fontId="34" fillId="2" borderId="20" xfId="0" applyNumberFormat="1" applyFont="1" applyFill="1" applyBorder="1" applyAlignment="1">
      <alignment horizontal="center"/>
    </xf>
    <xf numFmtId="164" fontId="34" fillId="2" borderId="20" xfId="1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165" fontId="21" fillId="2" borderId="0" xfId="0" applyNumberFormat="1" applyFont="1" applyFill="1" applyBorder="1"/>
    <xf numFmtId="164" fontId="21" fillId="2" borderId="0" xfId="1" applyNumberFormat="1" applyFont="1" applyFill="1" applyBorder="1"/>
    <xf numFmtId="165" fontId="16" fillId="2" borderId="0" xfId="0" applyNumberFormat="1" applyFont="1" applyFill="1" applyBorder="1"/>
    <xf numFmtId="164" fontId="16" fillId="2" borderId="0" xfId="1" applyNumberFormat="1" applyFont="1" applyFill="1" applyBorder="1"/>
    <xf numFmtId="0" fontId="32" fillId="5" borderId="21" xfId="0" applyFont="1" applyFill="1" applyBorder="1" applyAlignment="1">
      <alignment horizontal="center" vertical="center" wrapText="1"/>
    </xf>
    <xf numFmtId="0" fontId="3" fillId="2" borderId="22" xfId="0" applyFont="1" applyFill="1" applyBorder="1"/>
    <xf numFmtId="165" fontId="3" fillId="2" borderId="0" xfId="0" applyNumberFormat="1" applyFont="1" applyFill="1" applyAlignment="1">
      <alignment horizontal="center"/>
    </xf>
    <xf numFmtId="164" fontId="3" fillId="2" borderId="22" xfId="1" applyNumberFormat="1" applyFont="1" applyFill="1" applyBorder="1" applyAlignment="1">
      <alignment horizontal="center"/>
    </xf>
    <xf numFmtId="0" fontId="3" fillId="2" borderId="23" xfId="0" applyFont="1" applyFill="1" applyBorder="1"/>
    <xf numFmtId="164" fontId="3" fillId="2" borderId="23" xfId="1" applyNumberFormat="1" applyFont="1" applyFill="1" applyBorder="1" applyAlignment="1">
      <alignment horizontal="center"/>
    </xf>
    <xf numFmtId="0" fontId="3" fillId="2" borderId="21" xfId="0" applyFont="1" applyFill="1" applyBorder="1"/>
    <xf numFmtId="164" fontId="3" fillId="2" borderId="21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2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7" fillId="2" borderId="0" xfId="5" applyFont="1" applyFill="1" applyAlignment="1">
      <alignment horizontal="center"/>
    </xf>
    <xf numFmtId="0" fontId="13" fillId="4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1" fillId="2" borderId="0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center"/>
    </xf>
    <xf numFmtId="0" fontId="30" fillId="9" borderId="0" xfId="0" applyFont="1" applyFill="1" applyBorder="1" applyAlignment="1">
      <alignment horizontal="center"/>
    </xf>
    <xf numFmtId="0" fontId="29" fillId="9" borderId="13" xfId="0" applyFont="1" applyFill="1" applyBorder="1" applyAlignment="1">
      <alignment horizontal="center" vertical="center"/>
    </xf>
    <xf numFmtId="0" fontId="28" fillId="9" borderId="0" xfId="0" applyFont="1" applyFill="1" applyBorder="1" applyAlignment="1">
      <alignment horizontal="left" vertical="center"/>
    </xf>
    <xf numFmtId="0" fontId="34" fillId="2" borderId="14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</cellXfs>
  <cellStyles count="6">
    <cellStyle name="Hipervínculo" xfId="5" builtinId="8"/>
    <cellStyle name="Millares 2" xfId="2"/>
    <cellStyle name="Millares 2 2" xfId="4"/>
    <cellStyle name="Normal" xfId="0" builtinId="0"/>
    <cellStyle name="Normal 2" xfId="3"/>
    <cellStyle name="Porcentaje" xfId="1" builtinId="5"/>
  </cellStyles>
  <dxfs count="0"/>
  <tableStyles count="0" defaultTableStyle="TableStyleMedium2" defaultPivotStyle="PivotStyleLight16"/>
  <colors>
    <mruColors>
      <color rgb="FFFDE3F1"/>
      <color rgb="FFFCF6F8"/>
      <color rgb="FFFF5353"/>
      <color rgb="FFFF373C"/>
      <color rgb="FFFF7C80"/>
      <color rgb="FFFBF3F6"/>
      <color rgb="FFF7E9EE"/>
      <color rgb="FFFFCCCC"/>
      <color rgb="FFE68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Costo de reconstrucción de la infraestructura educativa, principales regiones </a:t>
            </a:r>
            <a:r>
              <a:rPr lang="en-US" sz="1000" b="0"/>
              <a:t>(</a:t>
            </a:r>
            <a:r>
              <a:rPr lang="en-US" sz="1000" b="0" baseline="0"/>
              <a:t> Millones de S/)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3773148148145"/>
          <c:y val="0.22512361111111112"/>
          <c:w val="0.70358263888888883"/>
          <c:h val="0.6028972222222222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25">
              <a:fgClr>
                <a:schemeClr val="accent2"/>
              </a:fgClr>
              <a:bgClr>
                <a:schemeClr val="bg1"/>
              </a:bgClr>
            </a:pattFill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'Inf. Educativa'!$K$50:$K$59</c:f>
              <c:strCache>
                <c:ptCount val="10"/>
                <c:pt idx="0">
                  <c:v>Piura</c:v>
                </c:pt>
                <c:pt idx="1">
                  <c:v>Lambayeque</c:v>
                </c:pt>
                <c:pt idx="2">
                  <c:v>Áncash</c:v>
                </c:pt>
                <c:pt idx="3">
                  <c:v>Arequipa</c:v>
                </c:pt>
                <c:pt idx="4">
                  <c:v>Huancavelica</c:v>
                </c:pt>
                <c:pt idx="5">
                  <c:v>Lima</c:v>
                </c:pt>
                <c:pt idx="6">
                  <c:v>La Libertad</c:v>
                </c:pt>
                <c:pt idx="7">
                  <c:v>Tumbes</c:v>
                </c:pt>
                <c:pt idx="8">
                  <c:v>Ica</c:v>
                </c:pt>
                <c:pt idx="9">
                  <c:v>Cajamarca</c:v>
                </c:pt>
              </c:strCache>
            </c:strRef>
          </c:cat>
          <c:val>
            <c:numRef>
              <c:f>'Inf. Educativa'!$N$50:$N$59</c:f>
              <c:numCache>
                <c:formatCode>#,##0.0</c:formatCode>
                <c:ptCount val="10"/>
                <c:pt idx="0">
                  <c:v>452.53160400000002</c:v>
                </c:pt>
                <c:pt idx="1">
                  <c:v>218.58798200000001</c:v>
                </c:pt>
                <c:pt idx="2">
                  <c:v>216.20773600000001</c:v>
                </c:pt>
                <c:pt idx="3">
                  <c:v>127.42834499999999</c:v>
                </c:pt>
                <c:pt idx="4">
                  <c:v>98.563979000000003</c:v>
                </c:pt>
                <c:pt idx="5">
                  <c:v>95.84435400000001</c:v>
                </c:pt>
                <c:pt idx="6">
                  <c:v>63.625539000000003</c:v>
                </c:pt>
                <c:pt idx="7">
                  <c:v>60.315024000000001</c:v>
                </c:pt>
                <c:pt idx="8">
                  <c:v>53.442483000000003</c:v>
                </c:pt>
                <c:pt idx="9">
                  <c:v>52.659171000000001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892032"/>
        <c:axId val="120906496"/>
      </c:barChart>
      <c:catAx>
        <c:axId val="12089203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120906496"/>
        <c:crosses val="autoZero"/>
        <c:auto val="1"/>
        <c:lblAlgn val="ctr"/>
        <c:lblOffset val="100"/>
        <c:noMultiLvlLbl val="0"/>
      </c:catAx>
      <c:valAx>
        <c:axId val="12090649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extTo"/>
        <c:crossAx val="12089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Costo de reconstrucción de la Infraestructura pública en los sectores Educación y Salud</a:t>
            </a:r>
          </a:p>
          <a:p>
            <a:pPr>
              <a:defRPr sz="900"/>
            </a:pPr>
            <a:r>
              <a:rPr lang="en-US" sz="900" b="0"/>
              <a:t>(Millones de Soles)</a:t>
            </a:r>
          </a:p>
        </c:rich>
      </c:tx>
      <c:layout>
        <c:manualLayout>
          <c:xMode val="edge"/>
          <c:yMode val="edge"/>
          <c:x val="0.12412111111111111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95870370370371"/>
          <c:y val="0.19007013888888888"/>
          <c:w val="0.81518944444444441"/>
          <c:h val="0.542631565637407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Total!$P$4:$P$20</c:f>
              <c:strCache>
                <c:ptCount val="17"/>
                <c:pt idx="0">
                  <c:v>Piura</c:v>
                </c:pt>
                <c:pt idx="1">
                  <c:v>Lambayeque</c:v>
                </c:pt>
                <c:pt idx="2">
                  <c:v>Áncash</c:v>
                </c:pt>
                <c:pt idx="3">
                  <c:v>Arequipa</c:v>
                </c:pt>
                <c:pt idx="4">
                  <c:v>Huancavelica</c:v>
                </c:pt>
                <c:pt idx="5">
                  <c:v>Lima</c:v>
                </c:pt>
                <c:pt idx="6">
                  <c:v>La Libertad</c:v>
                </c:pt>
                <c:pt idx="7">
                  <c:v>Tumbes</c:v>
                </c:pt>
                <c:pt idx="8">
                  <c:v>Ica</c:v>
                </c:pt>
                <c:pt idx="9">
                  <c:v>Cajamarca</c:v>
                </c:pt>
                <c:pt idx="10">
                  <c:v>Moquegua</c:v>
                </c:pt>
                <c:pt idx="11">
                  <c:v>Ucayali</c:v>
                </c:pt>
                <c:pt idx="12">
                  <c:v>Apurímac</c:v>
                </c:pt>
                <c:pt idx="13">
                  <c:v>Loreto</c:v>
                </c:pt>
                <c:pt idx="14">
                  <c:v>Pasco</c:v>
                </c:pt>
                <c:pt idx="15">
                  <c:v>Tacna</c:v>
                </c:pt>
                <c:pt idx="16">
                  <c:v>Otros</c:v>
                </c:pt>
              </c:strCache>
            </c:strRef>
          </c:cat>
          <c:val>
            <c:numRef>
              <c:f>Total!$Q$4:$Q$20</c:f>
              <c:numCache>
                <c:formatCode>#,##0.0</c:formatCode>
                <c:ptCount val="17"/>
                <c:pt idx="0">
                  <c:v>510.61866900000001</c:v>
                </c:pt>
                <c:pt idx="1">
                  <c:v>271.40928866666667</c:v>
                </c:pt>
                <c:pt idx="2">
                  <c:v>233.54019488888889</c:v>
                </c:pt>
                <c:pt idx="3">
                  <c:v>144.31890999999999</c:v>
                </c:pt>
                <c:pt idx="4">
                  <c:v>139.11330655555557</c:v>
                </c:pt>
                <c:pt idx="5">
                  <c:v>117.50314933333334</c:v>
                </c:pt>
                <c:pt idx="6">
                  <c:v>82.987894000000011</c:v>
                </c:pt>
                <c:pt idx="7">
                  <c:v>75.969694000000004</c:v>
                </c:pt>
                <c:pt idx="8">
                  <c:v>65.801433000000003</c:v>
                </c:pt>
                <c:pt idx="9">
                  <c:v>60.663263555555559</c:v>
                </c:pt>
                <c:pt idx="10">
                  <c:v>31.738659999999999</c:v>
                </c:pt>
                <c:pt idx="11">
                  <c:v>31.082987000000003</c:v>
                </c:pt>
                <c:pt idx="12">
                  <c:v>28.786145777777776</c:v>
                </c:pt>
                <c:pt idx="13">
                  <c:v>16.449552000000001</c:v>
                </c:pt>
                <c:pt idx="14">
                  <c:v>16.365997777777778</c:v>
                </c:pt>
                <c:pt idx="15">
                  <c:v>13.397539999999999</c:v>
                </c:pt>
                <c:pt idx="16" formatCode="0.0">
                  <c:v>28.751522000000001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56640"/>
        <c:axId val="124258176"/>
      </c:barChart>
      <c:catAx>
        <c:axId val="124256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 b="0">
                <a:latin typeface="Arial Narrow" panose="020B0606020202030204" pitchFamily="34" charset="0"/>
              </a:defRPr>
            </a:pPr>
            <a:endParaRPr lang="es-PE"/>
          </a:p>
        </c:txPr>
        <c:crossAx val="124258176"/>
        <c:crosses val="autoZero"/>
        <c:auto val="1"/>
        <c:lblAlgn val="ctr"/>
        <c:lblOffset val="100"/>
        <c:noMultiLvlLbl val="0"/>
      </c:catAx>
      <c:valAx>
        <c:axId val="124258176"/>
        <c:scaling>
          <c:orientation val="minMax"/>
          <c:max val="520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124256640"/>
        <c:crosses val="autoZero"/>
        <c:crossBetween val="between"/>
        <c:majorUnit val="100"/>
        <c:min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Costo de reconstrucción de la Infraestructura pública en los sectores Educación y Salud</a:t>
            </a:r>
          </a:p>
          <a:p>
            <a:pPr>
              <a:defRPr sz="900"/>
            </a:pPr>
            <a:r>
              <a:rPr lang="en-US" sz="900" b="0"/>
              <a:t>(Millones de Soles)</a:t>
            </a:r>
          </a:p>
        </c:rich>
      </c:tx>
      <c:layout>
        <c:manualLayout>
          <c:xMode val="edge"/>
          <c:yMode val="edge"/>
          <c:x val="0.12412111111111111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95870370370371"/>
          <c:y val="0.19007013888888888"/>
          <c:w val="0.81518944444444441"/>
          <c:h val="0.542631565637407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Total!$P$4:$P$20</c:f>
              <c:strCache>
                <c:ptCount val="17"/>
                <c:pt idx="0">
                  <c:v>Piura</c:v>
                </c:pt>
                <c:pt idx="1">
                  <c:v>Lambayeque</c:v>
                </c:pt>
                <c:pt idx="2">
                  <c:v>Áncash</c:v>
                </c:pt>
                <c:pt idx="3">
                  <c:v>Arequipa</c:v>
                </c:pt>
                <c:pt idx="4">
                  <c:v>Huancavelica</c:v>
                </c:pt>
                <c:pt idx="5">
                  <c:v>Lima</c:v>
                </c:pt>
                <c:pt idx="6">
                  <c:v>La Libertad</c:v>
                </c:pt>
                <c:pt idx="7">
                  <c:v>Tumbes</c:v>
                </c:pt>
                <c:pt idx="8">
                  <c:v>Ica</c:v>
                </c:pt>
                <c:pt idx="9">
                  <c:v>Cajamarca</c:v>
                </c:pt>
                <c:pt idx="10">
                  <c:v>Moquegua</c:v>
                </c:pt>
                <c:pt idx="11">
                  <c:v>Ucayali</c:v>
                </c:pt>
                <c:pt idx="12">
                  <c:v>Apurímac</c:v>
                </c:pt>
                <c:pt idx="13">
                  <c:v>Loreto</c:v>
                </c:pt>
                <c:pt idx="14">
                  <c:v>Pasco</c:v>
                </c:pt>
                <c:pt idx="15">
                  <c:v>Tacna</c:v>
                </c:pt>
                <c:pt idx="16">
                  <c:v>Otros</c:v>
                </c:pt>
              </c:strCache>
            </c:strRef>
          </c:cat>
          <c:val>
            <c:numRef>
              <c:f>Total!$Q$4:$Q$20</c:f>
              <c:numCache>
                <c:formatCode>#,##0.0</c:formatCode>
                <c:ptCount val="17"/>
                <c:pt idx="0">
                  <c:v>510.61866900000001</c:v>
                </c:pt>
                <c:pt idx="1">
                  <c:v>271.40928866666667</c:v>
                </c:pt>
                <c:pt idx="2">
                  <c:v>233.54019488888889</c:v>
                </c:pt>
                <c:pt idx="3">
                  <c:v>144.31890999999999</c:v>
                </c:pt>
                <c:pt idx="4">
                  <c:v>139.11330655555557</c:v>
                </c:pt>
                <c:pt idx="5">
                  <c:v>117.50314933333334</c:v>
                </c:pt>
                <c:pt idx="6">
                  <c:v>82.987894000000011</c:v>
                </c:pt>
                <c:pt idx="7">
                  <c:v>75.969694000000004</c:v>
                </c:pt>
                <c:pt idx="8">
                  <c:v>65.801433000000003</c:v>
                </c:pt>
                <c:pt idx="9">
                  <c:v>60.663263555555559</c:v>
                </c:pt>
                <c:pt idx="10">
                  <c:v>31.738659999999999</c:v>
                </c:pt>
                <c:pt idx="11">
                  <c:v>31.082987000000003</c:v>
                </c:pt>
                <c:pt idx="12">
                  <c:v>28.786145777777776</c:v>
                </c:pt>
                <c:pt idx="13">
                  <c:v>16.449552000000001</c:v>
                </c:pt>
                <c:pt idx="14">
                  <c:v>16.365997777777778</c:v>
                </c:pt>
                <c:pt idx="15">
                  <c:v>13.397539999999999</c:v>
                </c:pt>
                <c:pt idx="16" formatCode="0.0">
                  <c:v>28.751522000000001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45728"/>
        <c:axId val="124351616"/>
      </c:barChart>
      <c:catAx>
        <c:axId val="124345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 b="0">
                <a:latin typeface="Arial Narrow" panose="020B0606020202030204" pitchFamily="34" charset="0"/>
              </a:defRPr>
            </a:pPr>
            <a:endParaRPr lang="es-PE"/>
          </a:p>
        </c:txPr>
        <c:crossAx val="124351616"/>
        <c:crosses val="autoZero"/>
        <c:auto val="1"/>
        <c:lblAlgn val="ctr"/>
        <c:lblOffset val="100"/>
        <c:noMultiLvlLbl val="0"/>
      </c:catAx>
      <c:valAx>
        <c:axId val="124351616"/>
        <c:scaling>
          <c:orientation val="minMax"/>
          <c:max val="520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124345728"/>
        <c:crosses val="autoZero"/>
        <c:crossBetween val="between"/>
        <c:majorUnit val="100"/>
        <c:min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300877</xdr:colOff>
      <xdr:row>4</xdr:row>
      <xdr:rowOff>133350</xdr:rowOff>
    </xdr:from>
    <xdr:to>
      <xdr:col>11</xdr:col>
      <xdr:colOff>329452</xdr:colOff>
      <xdr:row>23</xdr:row>
      <xdr:rowOff>15442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677" y="1028700"/>
          <a:ext cx="3457575" cy="350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33</xdr:row>
      <xdr:rowOff>0</xdr:rowOff>
    </xdr:from>
    <xdr:to>
      <xdr:col>7</xdr:col>
      <xdr:colOff>323175</xdr:colOff>
      <xdr:row>48</xdr:row>
      <xdr:rowOff>108225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0.00529</cdr:x>
      <cdr:y>0.931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576" y="2681287"/>
          <a:ext cx="5371424" cy="198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PE" sz="750">
              <a:latin typeface="+mn-lt"/>
            </a:rPr>
            <a:t>Fuente: INDECI</a:t>
          </a:r>
          <a:r>
            <a:rPr lang="es-PE" sz="750" baseline="0">
              <a:latin typeface="+mn-lt"/>
            </a:rPr>
            <a:t> - MINEDU - MINSA - MEF                                                                                                               Elaboración: CIE-PERUCÁMARAS</a:t>
          </a:r>
          <a:endParaRPr lang="es-PE" sz="750">
            <a:latin typeface="+mn-lt"/>
          </a:endParaRPr>
        </a:p>
      </cdr:txBody>
    </cdr:sp>
  </cdr:relSizeAnchor>
  <cdr:relSizeAnchor xmlns:cdr="http://schemas.openxmlformats.org/drawingml/2006/chartDrawing">
    <cdr:from>
      <cdr:x>0.58291</cdr:x>
      <cdr:y>0.19722</cdr:y>
    </cdr:from>
    <cdr:to>
      <cdr:x>0.93196</cdr:x>
      <cdr:y>0.36409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147737" y="584902"/>
          <a:ext cx="1884823" cy="49489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2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/>
            <a:t>Total </a:t>
          </a:r>
          <a:r>
            <a:rPr lang="es-PE" sz="750" baseline="0"/>
            <a:t>reconstrucción: 	S/ 1,868.5 millones</a:t>
          </a:r>
        </a:p>
        <a:p xmlns:a="http://schemas.openxmlformats.org/drawingml/2006/main">
          <a:r>
            <a:rPr lang="es-PE" sz="750" baseline="0"/>
            <a:t>Educación: 	S/ 1,548.6 millones</a:t>
          </a:r>
        </a:p>
        <a:p xmlns:a="http://schemas.openxmlformats.org/drawingml/2006/main">
          <a:r>
            <a:rPr lang="es-PE" sz="750" baseline="0"/>
            <a:t>Salud:	S/     283.9 millones</a:t>
          </a:r>
          <a:endParaRPr lang="es-PE" sz="75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257175</xdr:colOff>
      <xdr:row>1</xdr:row>
      <xdr:rowOff>95250</xdr:rowOff>
    </xdr:from>
    <xdr:to>
      <xdr:col>8</xdr:col>
      <xdr:colOff>561975</xdr:colOff>
      <xdr:row>7</xdr:row>
      <xdr:rowOff>68286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8575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5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195262</xdr:colOff>
      <xdr:row>62</xdr:row>
      <xdr:rowOff>42862</xdr:rowOff>
    </xdr:from>
    <xdr:to>
      <xdr:col>15</xdr:col>
      <xdr:colOff>229012</xdr:colOff>
      <xdr:row>77</xdr:row>
      <xdr:rowOff>65362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0.92439</cdr:y>
    </cdr:from>
    <cdr:to>
      <cdr:x>0.9977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62238"/>
          <a:ext cx="4310062" cy="217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800"/>
            <a:t>Fuente:</a:t>
          </a:r>
          <a:r>
            <a:rPr lang="es-PE" sz="800" baseline="0"/>
            <a:t> Estimaciones del CIE-PERUCÁMARAS</a:t>
          </a:r>
          <a:endParaRPr lang="es-PE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222997</xdr:colOff>
      <xdr:row>2</xdr:row>
      <xdr:rowOff>109537</xdr:rowOff>
    </xdr:from>
    <xdr:to>
      <xdr:col>25</xdr:col>
      <xdr:colOff>288997</xdr:colOff>
      <xdr:row>17</xdr:row>
      <xdr:rowOff>116909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0.00529</cdr:x>
      <cdr:y>0.931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8576" y="2681287"/>
          <a:ext cx="5371424" cy="198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PE" sz="750">
              <a:latin typeface="+mn-lt"/>
            </a:rPr>
            <a:t>Fuente: INDECI</a:t>
          </a:r>
          <a:r>
            <a:rPr lang="es-PE" sz="750" baseline="0">
              <a:latin typeface="+mn-lt"/>
            </a:rPr>
            <a:t> - MINEDU - MINSA - MEF                                                                                                               Elaboración: CIE-PERUCÁMARAS</a:t>
          </a:r>
          <a:endParaRPr lang="es-PE" sz="750">
            <a:latin typeface="+mn-lt"/>
          </a:endParaRPr>
        </a:p>
      </cdr:txBody>
    </cdr:sp>
  </cdr:relSizeAnchor>
  <cdr:relSizeAnchor xmlns:cdr="http://schemas.openxmlformats.org/drawingml/2006/chartDrawing">
    <cdr:from>
      <cdr:x>0.58291</cdr:x>
      <cdr:y>0.19722</cdr:y>
    </cdr:from>
    <cdr:to>
      <cdr:x>0.93196</cdr:x>
      <cdr:y>0.36409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3147737" y="584902"/>
          <a:ext cx="1884823" cy="49489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2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/>
            <a:t>Total </a:t>
          </a:r>
          <a:r>
            <a:rPr lang="es-PE" sz="750" baseline="0"/>
            <a:t>reconstrucción: 	S/ 1,868.5 millones</a:t>
          </a:r>
        </a:p>
        <a:p xmlns:a="http://schemas.openxmlformats.org/drawingml/2006/main">
          <a:r>
            <a:rPr lang="es-PE" sz="750" baseline="0"/>
            <a:t>Educación: 	S/ 1,548.6 millones</a:t>
          </a:r>
        </a:p>
        <a:p xmlns:a="http://schemas.openxmlformats.org/drawingml/2006/main">
          <a:r>
            <a:rPr lang="es-PE" sz="750" baseline="0"/>
            <a:t>Salud:	S/     283.9 millones</a:t>
          </a:r>
          <a:endParaRPr lang="es-PE" sz="75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.%20CIE%20-%20PERUCAMARAS/01.TEMAS%20DE%20INVESTIGACION/0.%20NACIONALES/Temporada%20de%20lluvias%20dic2016-marzo2017/0.%20Data/reporte%20de%20lluvias%2021-03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ños "/>
      <sheetName val="Infra Educ"/>
      <sheetName val="Infra Salud"/>
      <sheetName val="Infra Vial "/>
      <sheetName val="reporte de lluvias 21-03-2017"/>
    </sheetNames>
    <definedNames>
      <definedName name="coen" refersTo="='Daños '!$B$3:$R$27"/>
      <definedName name="salud" refersTo="='Infra Salud'!$B$2:$C$28"/>
      <definedName name="trans" refersTo="='Infra Vial '!$B$2:$C$28"/>
    </definedNames>
    <sheetDataSet>
      <sheetData sheetId="0">
        <row r="3">
          <cell r="B3" t="str">
            <v>Amazonas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1.9</v>
          </cell>
          <cell r="J3">
            <v>9.31</v>
          </cell>
          <cell r="K3">
            <v>0</v>
          </cell>
          <cell r="L3">
            <v>0.09</v>
          </cell>
          <cell r="M3">
            <v>2</v>
          </cell>
          <cell r="N3">
            <v>1</v>
          </cell>
          <cell r="O3">
            <v>0</v>
          </cell>
          <cell r="P3">
            <v>0</v>
          </cell>
          <cell r="Q3">
            <v>75</v>
          </cell>
          <cell r="R3">
            <v>7</v>
          </cell>
        </row>
        <row r="4">
          <cell r="B4" t="str">
            <v>Áncash</v>
          </cell>
          <cell r="C4">
            <v>11</v>
          </cell>
          <cell r="D4">
            <v>153</v>
          </cell>
          <cell r="E4">
            <v>29</v>
          </cell>
          <cell r="F4">
            <v>26</v>
          </cell>
          <cell r="G4">
            <v>0</v>
          </cell>
          <cell r="H4">
            <v>5</v>
          </cell>
          <cell r="I4">
            <v>175</v>
          </cell>
          <cell r="J4">
            <v>3310</v>
          </cell>
          <cell r="K4">
            <v>632</v>
          </cell>
          <cell r="L4">
            <v>415</v>
          </cell>
          <cell r="M4">
            <v>44</v>
          </cell>
          <cell r="N4">
            <v>55</v>
          </cell>
          <cell r="O4">
            <v>320</v>
          </cell>
          <cell r="P4">
            <v>223</v>
          </cell>
          <cell r="Q4">
            <v>836</v>
          </cell>
          <cell r="R4">
            <v>549</v>
          </cell>
        </row>
        <row r="5">
          <cell r="B5" t="str">
            <v>Apurímac</v>
          </cell>
          <cell r="C5">
            <v>1</v>
          </cell>
          <cell r="D5">
            <v>16</v>
          </cell>
          <cell r="E5">
            <v>4</v>
          </cell>
          <cell r="F5">
            <v>7</v>
          </cell>
          <cell r="G5">
            <v>0</v>
          </cell>
          <cell r="H5">
            <v>1</v>
          </cell>
          <cell r="I5">
            <v>12</v>
          </cell>
          <cell r="J5">
            <v>11</v>
          </cell>
          <cell r="K5">
            <v>10</v>
          </cell>
          <cell r="L5">
            <v>64</v>
          </cell>
          <cell r="M5">
            <v>4</v>
          </cell>
          <cell r="N5">
            <v>3</v>
          </cell>
          <cell r="O5">
            <v>3</v>
          </cell>
          <cell r="P5">
            <v>1</v>
          </cell>
          <cell r="Q5">
            <v>4358</v>
          </cell>
          <cell r="R5">
            <v>1202</v>
          </cell>
        </row>
        <row r="6">
          <cell r="B6" t="str">
            <v>Arequipa</v>
          </cell>
          <cell r="C6">
            <v>4</v>
          </cell>
          <cell r="D6">
            <v>135</v>
          </cell>
          <cell r="E6">
            <v>5</v>
          </cell>
          <cell r="F6">
            <v>41</v>
          </cell>
          <cell r="G6">
            <v>0</v>
          </cell>
          <cell r="H6">
            <v>0</v>
          </cell>
          <cell r="I6">
            <v>81</v>
          </cell>
          <cell r="J6">
            <v>391</v>
          </cell>
          <cell r="K6">
            <v>826</v>
          </cell>
          <cell r="L6">
            <v>693</v>
          </cell>
          <cell r="M6">
            <v>15</v>
          </cell>
          <cell r="N6">
            <v>53</v>
          </cell>
          <cell r="O6">
            <v>204</v>
          </cell>
          <cell r="P6">
            <v>40</v>
          </cell>
          <cell r="Q6">
            <v>3190</v>
          </cell>
          <cell r="R6">
            <v>288</v>
          </cell>
        </row>
        <row r="7">
          <cell r="B7" t="str">
            <v>Ayacucho</v>
          </cell>
          <cell r="C7">
            <v>0</v>
          </cell>
          <cell r="D7">
            <v>12</v>
          </cell>
          <cell r="E7">
            <v>0</v>
          </cell>
          <cell r="F7">
            <v>3</v>
          </cell>
          <cell r="G7">
            <v>0</v>
          </cell>
          <cell r="H7">
            <v>0</v>
          </cell>
          <cell r="I7">
            <v>522</v>
          </cell>
          <cell r="J7">
            <v>4538</v>
          </cell>
          <cell r="K7">
            <v>168</v>
          </cell>
          <cell r="L7">
            <v>654</v>
          </cell>
          <cell r="M7">
            <v>7</v>
          </cell>
          <cell r="N7">
            <v>14</v>
          </cell>
          <cell r="O7">
            <v>111</v>
          </cell>
          <cell r="P7">
            <v>15</v>
          </cell>
          <cell r="Q7">
            <v>159</v>
          </cell>
          <cell r="R7">
            <v>88</v>
          </cell>
        </row>
        <row r="8">
          <cell r="B8" t="str">
            <v>Cajamarca</v>
          </cell>
          <cell r="C8">
            <v>0</v>
          </cell>
          <cell r="D8">
            <v>58</v>
          </cell>
          <cell r="E8">
            <v>3</v>
          </cell>
          <cell r="F8">
            <v>13</v>
          </cell>
          <cell r="G8">
            <v>0</v>
          </cell>
          <cell r="H8">
            <v>2</v>
          </cell>
          <cell r="I8">
            <v>91</v>
          </cell>
          <cell r="J8">
            <v>140</v>
          </cell>
          <cell r="K8">
            <v>58</v>
          </cell>
          <cell r="L8">
            <v>1038</v>
          </cell>
          <cell r="M8">
            <v>13</v>
          </cell>
          <cell r="N8">
            <v>10</v>
          </cell>
          <cell r="O8">
            <v>12</v>
          </cell>
          <cell r="P8">
            <v>2</v>
          </cell>
          <cell r="Q8">
            <v>1642</v>
          </cell>
          <cell r="R8">
            <v>1163</v>
          </cell>
        </row>
        <row r="9">
          <cell r="B9" t="str">
            <v>Callao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Cusco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  <cell r="K10">
            <v>1</v>
          </cell>
          <cell r="L10">
            <v>35</v>
          </cell>
          <cell r="M10">
            <v>2</v>
          </cell>
          <cell r="N10">
            <v>2</v>
          </cell>
          <cell r="O10">
            <v>0</v>
          </cell>
          <cell r="P10">
            <v>0</v>
          </cell>
          <cell r="Q10">
            <v>26</v>
          </cell>
          <cell r="R10">
            <v>166</v>
          </cell>
        </row>
        <row r="11">
          <cell r="B11" t="str">
            <v>Huancavelica</v>
          </cell>
          <cell r="C11">
            <v>5</v>
          </cell>
          <cell r="D11">
            <v>92</v>
          </cell>
          <cell r="E11">
            <v>6</v>
          </cell>
          <cell r="F11">
            <v>92</v>
          </cell>
          <cell r="G11">
            <v>2</v>
          </cell>
          <cell r="H11">
            <v>0</v>
          </cell>
          <cell r="I11">
            <v>23</v>
          </cell>
          <cell r="J11">
            <v>237</v>
          </cell>
          <cell r="K11">
            <v>86</v>
          </cell>
          <cell r="L11">
            <v>633</v>
          </cell>
          <cell r="M11">
            <v>15</v>
          </cell>
          <cell r="N11">
            <v>37</v>
          </cell>
          <cell r="O11">
            <v>226</v>
          </cell>
          <cell r="P11">
            <v>19</v>
          </cell>
          <cell r="Q11">
            <v>7709</v>
          </cell>
          <cell r="R11">
            <v>1116</v>
          </cell>
        </row>
        <row r="12">
          <cell r="B12" t="str">
            <v>Huánuco</v>
          </cell>
          <cell r="C12">
            <v>0</v>
          </cell>
          <cell r="D12">
            <v>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29</v>
          </cell>
          <cell r="M12">
            <v>0</v>
          </cell>
          <cell r="N12">
            <v>4</v>
          </cell>
          <cell r="O12">
            <v>6</v>
          </cell>
          <cell r="P12">
            <v>0</v>
          </cell>
          <cell r="Q12">
            <v>115</v>
          </cell>
          <cell r="R12">
            <v>6</v>
          </cell>
        </row>
        <row r="13">
          <cell r="B13" t="str">
            <v>Ica</v>
          </cell>
          <cell r="C13">
            <v>2</v>
          </cell>
          <cell r="D13">
            <v>59</v>
          </cell>
          <cell r="E13">
            <v>1</v>
          </cell>
          <cell r="F13">
            <v>30</v>
          </cell>
          <cell r="G13">
            <v>0</v>
          </cell>
          <cell r="H13">
            <v>0</v>
          </cell>
          <cell r="I13">
            <v>132</v>
          </cell>
          <cell r="J13">
            <v>55</v>
          </cell>
          <cell r="K13">
            <v>54</v>
          </cell>
          <cell r="L13">
            <v>413</v>
          </cell>
          <cell r="M13">
            <v>5</v>
          </cell>
          <cell r="N13">
            <v>9</v>
          </cell>
          <cell r="O13">
            <v>442</v>
          </cell>
          <cell r="P13">
            <v>45</v>
          </cell>
          <cell r="Q13">
            <v>2797</v>
          </cell>
          <cell r="R13">
            <v>3248</v>
          </cell>
        </row>
        <row r="14">
          <cell r="B14" t="str">
            <v>Junín</v>
          </cell>
          <cell r="C14">
            <v>0</v>
          </cell>
          <cell r="D14">
            <v>3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6</v>
          </cell>
          <cell r="J14">
            <v>17</v>
          </cell>
          <cell r="K14">
            <v>5</v>
          </cell>
          <cell r="L14">
            <v>205</v>
          </cell>
          <cell r="M14">
            <v>0</v>
          </cell>
          <cell r="N14">
            <v>2</v>
          </cell>
          <cell r="O14">
            <v>0</v>
          </cell>
          <cell r="P14">
            <v>4</v>
          </cell>
          <cell r="Q14">
            <v>27</v>
          </cell>
          <cell r="R14">
            <v>35</v>
          </cell>
        </row>
        <row r="15">
          <cell r="B15" t="str">
            <v>La Libertad</v>
          </cell>
          <cell r="C15">
            <v>2</v>
          </cell>
          <cell r="D15">
            <v>72</v>
          </cell>
          <cell r="E15">
            <v>1</v>
          </cell>
          <cell r="F15">
            <v>47</v>
          </cell>
          <cell r="G15">
            <v>0</v>
          </cell>
          <cell r="H15">
            <v>0</v>
          </cell>
          <cell r="I15">
            <v>11</v>
          </cell>
          <cell r="J15">
            <v>70</v>
          </cell>
          <cell r="K15">
            <v>21</v>
          </cell>
          <cell r="L15">
            <v>126</v>
          </cell>
          <cell r="M15">
            <v>7</v>
          </cell>
          <cell r="N15">
            <v>12</v>
          </cell>
          <cell r="O15">
            <v>5053</v>
          </cell>
          <cell r="P15">
            <v>2005</v>
          </cell>
          <cell r="Q15">
            <v>4037</v>
          </cell>
          <cell r="R15">
            <v>800</v>
          </cell>
        </row>
        <row r="16">
          <cell r="B16" t="str">
            <v>Lambayeque</v>
          </cell>
          <cell r="C16">
            <v>3</v>
          </cell>
          <cell r="D16">
            <v>236</v>
          </cell>
          <cell r="E16">
            <v>11</v>
          </cell>
          <cell r="F16">
            <v>80</v>
          </cell>
          <cell r="G16">
            <v>6</v>
          </cell>
          <cell r="H16">
            <v>9</v>
          </cell>
          <cell r="I16">
            <v>203</v>
          </cell>
          <cell r="J16">
            <v>332</v>
          </cell>
          <cell r="K16">
            <v>48</v>
          </cell>
          <cell r="L16">
            <v>22</v>
          </cell>
          <cell r="M16">
            <v>52</v>
          </cell>
          <cell r="N16">
            <v>26</v>
          </cell>
          <cell r="O16">
            <v>64</v>
          </cell>
          <cell r="P16">
            <v>30</v>
          </cell>
          <cell r="Q16">
            <v>1125</v>
          </cell>
          <cell r="R16">
            <v>89</v>
          </cell>
        </row>
        <row r="17">
          <cell r="B17" t="str">
            <v>Lima</v>
          </cell>
          <cell r="C17">
            <v>13</v>
          </cell>
          <cell r="D17">
            <v>67</v>
          </cell>
          <cell r="E17">
            <v>5</v>
          </cell>
          <cell r="F17">
            <v>14</v>
          </cell>
          <cell r="G17">
            <v>4</v>
          </cell>
          <cell r="H17">
            <v>8</v>
          </cell>
          <cell r="I17">
            <v>89</v>
          </cell>
          <cell r="J17">
            <v>184</v>
          </cell>
          <cell r="K17">
            <v>587</v>
          </cell>
          <cell r="L17">
            <v>823</v>
          </cell>
          <cell r="M17">
            <v>56</v>
          </cell>
          <cell r="N17">
            <v>76</v>
          </cell>
          <cell r="O17">
            <v>509</v>
          </cell>
          <cell r="P17">
            <v>477</v>
          </cell>
          <cell r="Q17">
            <v>2820</v>
          </cell>
          <cell r="R17">
            <v>460</v>
          </cell>
        </row>
        <row r="18">
          <cell r="B18" t="str">
            <v>Loreto</v>
          </cell>
          <cell r="C18">
            <v>0</v>
          </cell>
          <cell r="D18">
            <v>21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</v>
          </cell>
          <cell r="K18">
            <v>0</v>
          </cell>
          <cell r="L18">
            <v>5</v>
          </cell>
          <cell r="M18">
            <v>0</v>
          </cell>
          <cell r="N18">
            <v>1</v>
          </cell>
          <cell r="O18">
            <v>0</v>
          </cell>
          <cell r="P18">
            <v>0</v>
          </cell>
          <cell r="Q18">
            <v>592</v>
          </cell>
          <cell r="R18">
            <v>807</v>
          </cell>
        </row>
        <row r="19">
          <cell r="B19" t="str">
            <v>Madre de Dios</v>
          </cell>
          <cell r="C19">
            <v>0</v>
          </cell>
          <cell r="D19">
            <v>3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87</v>
          </cell>
          <cell r="K19">
            <v>0</v>
          </cell>
          <cell r="L19">
            <v>1</v>
          </cell>
          <cell r="M19">
            <v>0</v>
          </cell>
          <cell r="N19">
            <v>13</v>
          </cell>
          <cell r="O19">
            <v>0</v>
          </cell>
          <cell r="P19">
            <v>0</v>
          </cell>
          <cell r="Q19">
            <v>0</v>
          </cell>
          <cell r="R19">
            <v>49</v>
          </cell>
        </row>
        <row r="20">
          <cell r="B20" t="str">
            <v>Moquegua</v>
          </cell>
          <cell r="C20">
            <v>0</v>
          </cell>
          <cell r="D20">
            <v>30</v>
          </cell>
          <cell r="E20">
            <v>0</v>
          </cell>
          <cell r="F20">
            <v>20</v>
          </cell>
          <cell r="G20">
            <v>0</v>
          </cell>
          <cell r="H20">
            <v>0</v>
          </cell>
          <cell r="I20">
            <v>8</v>
          </cell>
          <cell r="J20">
            <v>80</v>
          </cell>
          <cell r="K20">
            <v>23</v>
          </cell>
          <cell r="L20">
            <v>157</v>
          </cell>
          <cell r="M20">
            <v>4</v>
          </cell>
          <cell r="N20">
            <v>19</v>
          </cell>
          <cell r="O20">
            <v>77</v>
          </cell>
          <cell r="P20">
            <v>12</v>
          </cell>
          <cell r="Q20">
            <v>406</v>
          </cell>
          <cell r="R20">
            <v>26</v>
          </cell>
        </row>
        <row r="21">
          <cell r="B21" t="str">
            <v>Pasco</v>
          </cell>
          <cell r="C21">
            <v>1</v>
          </cell>
          <cell r="D21">
            <v>12</v>
          </cell>
          <cell r="E21">
            <v>1</v>
          </cell>
          <cell r="F21">
            <v>2</v>
          </cell>
          <cell r="G21">
            <v>1</v>
          </cell>
          <cell r="H21">
            <v>0</v>
          </cell>
          <cell r="I21">
            <v>0.2</v>
          </cell>
          <cell r="J21">
            <v>4</v>
          </cell>
          <cell r="K21">
            <v>7</v>
          </cell>
          <cell r="L21">
            <v>35</v>
          </cell>
          <cell r="M21">
            <v>1</v>
          </cell>
          <cell r="N21">
            <v>14</v>
          </cell>
          <cell r="O21">
            <v>0</v>
          </cell>
          <cell r="P21">
            <v>0</v>
          </cell>
          <cell r="Q21">
            <v>378</v>
          </cell>
          <cell r="R21">
            <v>37</v>
          </cell>
        </row>
        <row r="22">
          <cell r="B22" t="str">
            <v>Piura</v>
          </cell>
          <cell r="C22">
            <v>1</v>
          </cell>
          <cell r="D22">
            <v>467</v>
          </cell>
          <cell r="E22">
            <v>35</v>
          </cell>
          <cell r="F22">
            <v>141</v>
          </cell>
          <cell r="G22">
            <v>0</v>
          </cell>
          <cell r="H22">
            <v>0</v>
          </cell>
          <cell r="I22">
            <v>300</v>
          </cell>
          <cell r="J22">
            <v>541</v>
          </cell>
          <cell r="K22">
            <v>90</v>
          </cell>
          <cell r="L22">
            <v>350</v>
          </cell>
          <cell r="M22">
            <v>9</v>
          </cell>
          <cell r="N22">
            <v>33</v>
          </cell>
          <cell r="O22">
            <v>412</v>
          </cell>
          <cell r="P22">
            <v>1419</v>
          </cell>
          <cell r="Q22">
            <v>4156</v>
          </cell>
          <cell r="R22">
            <v>299</v>
          </cell>
        </row>
        <row r="23">
          <cell r="B23" t="str">
            <v>Puno</v>
          </cell>
          <cell r="C23">
            <v>0</v>
          </cell>
          <cell r="D23">
            <v>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6</v>
          </cell>
          <cell r="M23">
            <v>0</v>
          </cell>
          <cell r="N23">
            <v>1</v>
          </cell>
          <cell r="O23">
            <v>0</v>
          </cell>
          <cell r="P23">
            <v>0</v>
          </cell>
          <cell r="Q23">
            <v>228</v>
          </cell>
          <cell r="R23">
            <v>0</v>
          </cell>
        </row>
        <row r="24">
          <cell r="B24" t="str">
            <v>San Martín</v>
          </cell>
          <cell r="C24">
            <v>0</v>
          </cell>
          <cell r="D24">
            <v>5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0.3</v>
          </cell>
          <cell r="M24">
            <v>1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Tacna</v>
          </cell>
          <cell r="C25">
            <v>0</v>
          </cell>
          <cell r="D25">
            <v>15</v>
          </cell>
          <cell r="E25">
            <v>0</v>
          </cell>
          <cell r="F25">
            <v>4</v>
          </cell>
          <cell r="G25">
            <v>0</v>
          </cell>
          <cell r="H25">
            <v>0</v>
          </cell>
          <cell r="I25">
            <v>5</v>
          </cell>
          <cell r="J25">
            <v>63</v>
          </cell>
          <cell r="K25">
            <v>0</v>
          </cell>
          <cell r="L25">
            <v>36</v>
          </cell>
          <cell r="M25">
            <v>5</v>
          </cell>
          <cell r="N25">
            <v>11</v>
          </cell>
          <cell r="O25">
            <v>115</v>
          </cell>
          <cell r="P25">
            <v>100</v>
          </cell>
          <cell r="Q25">
            <v>334</v>
          </cell>
          <cell r="R25">
            <v>15</v>
          </cell>
        </row>
        <row r="26">
          <cell r="B26" t="str">
            <v>Tumbes</v>
          </cell>
          <cell r="C26">
            <v>0</v>
          </cell>
          <cell r="D26">
            <v>77</v>
          </cell>
          <cell r="E26">
            <v>0</v>
          </cell>
          <cell r="F26">
            <v>38</v>
          </cell>
          <cell r="G26">
            <v>0</v>
          </cell>
          <cell r="H26">
            <v>0</v>
          </cell>
          <cell r="I26">
            <v>17</v>
          </cell>
          <cell r="J26">
            <v>121</v>
          </cell>
          <cell r="K26">
            <v>8</v>
          </cell>
          <cell r="L26">
            <v>85</v>
          </cell>
          <cell r="M26">
            <v>0</v>
          </cell>
          <cell r="N26">
            <v>1</v>
          </cell>
          <cell r="O26">
            <v>1269</v>
          </cell>
          <cell r="P26">
            <v>11</v>
          </cell>
          <cell r="Q26">
            <v>3527</v>
          </cell>
          <cell r="R26">
            <v>1028</v>
          </cell>
        </row>
        <row r="27">
          <cell r="B27" t="str">
            <v>Ucayali</v>
          </cell>
          <cell r="C27">
            <v>0</v>
          </cell>
          <cell r="D27">
            <v>36</v>
          </cell>
          <cell r="E27">
            <v>0</v>
          </cell>
          <cell r="F27">
            <v>7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437</v>
          </cell>
          <cell r="R27">
            <v>1993</v>
          </cell>
        </row>
      </sheetData>
      <sheetData sheetId="1">
        <row r="4">
          <cell r="B4" t="str">
            <v>Amazonas</v>
          </cell>
          <cell r="C4">
            <v>2141</v>
          </cell>
        </row>
        <row r="5">
          <cell r="B5" t="str">
            <v>Áncash</v>
          </cell>
          <cell r="C5">
            <v>3254</v>
          </cell>
        </row>
        <row r="6">
          <cell r="B6" t="str">
            <v>Apurímac</v>
          </cell>
          <cell r="C6">
            <v>2124</v>
          </cell>
        </row>
        <row r="7">
          <cell r="B7" t="str">
            <v>Arequipa</v>
          </cell>
          <cell r="C7">
            <v>2687</v>
          </cell>
        </row>
        <row r="8">
          <cell r="B8" t="str">
            <v>Ayacucho</v>
          </cell>
          <cell r="C8">
            <v>3030</v>
          </cell>
        </row>
        <row r="9">
          <cell r="B9" t="str">
            <v>Cajamarca</v>
          </cell>
          <cell r="C9">
            <v>6707</v>
          </cell>
        </row>
        <row r="10">
          <cell r="B10" t="str">
            <v>Callao</v>
          </cell>
          <cell r="C10">
            <v>969</v>
          </cell>
        </row>
        <row r="11">
          <cell r="B11" t="str">
            <v>Cusco</v>
          </cell>
          <cell r="C11">
            <v>3495</v>
          </cell>
        </row>
        <row r="12">
          <cell r="B12" t="str">
            <v>Huancavelica</v>
          </cell>
          <cell r="C12">
            <v>2547</v>
          </cell>
        </row>
        <row r="13">
          <cell r="B13" t="str">
            <v>Huánuco</v>
          </cell>
          <cell r="C13">
            <v>2641</v>
          </cell>
        </row>
        <row r="14">
          <cell r="B14" t="str">
            <v>Ica</v>
          </cell>
          <cell r="C14">
            <v>1226</v>
          </cell>
        </row>
        <row r="15">
          <cell r="B15" t="str">
            <v>Junín</v>
          </cell>
          <cell r="C15">
            <v>4020</v>
          </cell>
        </row>
        <row r="16">
          <cell r="B16" t="str">
            <v>La Libertad</v>
          </cell>
          <cell r="C16">
            <v>3430</v>
          </cell>
        </row>
        <row r="17">
          <cell r="B17" t="str">
            <v>Lambayeque</v>
          </cell>
          <cell r="C17">
            <v>1862</v>
          </cell>
        </row>
        <row r="18">
          <cell r="B18" t="str">
            <v>Lima</v>
          </cell>
          <cell r="C18">
            <v>10021</v>
          </cell>
        </row>
        <row r="19">
          <cell r="B19" t="str">
            <v>Loreto</v>
          </cell>
          <cell r="C19">
            <v>3879</v>
          </cell>
        </row>
        <row r="20">
          <cell r="B20" t="str">
            <v>Madre de Dios</v>
          </cell>
          <cell r="C20">
            <v>358</v>
          </cell>
        </row>
        <row r="21">
          <cell r="B21" t="str">
            <v>Moquegua</v>
          </cell>
          <cell r="C21">
            <v>419</v>
          </cell>
        </row>
        <row r="22">
          <cell r="B22" t="str">
            <v>Pasco</v>
          </cell>
          <cell r="C22">
            <v>1281</v>
          </cell>
        </row>
        <row r="23">
          <cell r="B23" t="str">
            <v>Piura</v>
          </cell>
          <cell r="C23">
            <v>4109</v>
          </cell>
        </row>
        <row r="24">
          <cell r="B24" t="str">
            <v>Puno</v>
          </cell>
          <cell r="C24">
            <v>4167</v>
          </cell>
        </row>
        <row r="25">
          <cell r="B25" t="str">
            <v>San Martín</v>
          </cell>
          <cell r="C25">
            <v>2224</v>
          </cell>
        </row>
        <row r="26">
          <cell r="B26" t="str">
            <v>Tacna</v>
          </cell>
          <cell r="C26">
            <v>533</v>
          </cell>
        </row>
        <row r="27">
          <cell r="B27" t="str">
            <v>Tumbes</v>
          </cell>
          <cell r="C27">
            <v>417</v>
          </cell>
        </row>
        <row r="28">
          <cell r="B28" t="str">
            <v>Ucayali</v>
          </cell>
          <cell r="C28">
            <v>1425</v>
          </cell>
        </row>
      </sheetData>
      <sheetData sheetId="2">
        <row r="2">
          <cell r="B2" t="str">
            <v>Departamento</v>
          </cell>
          <cell r="C2" t="str">
            <v>ACTIVADO</v>
          </cell>
        </row>
        <row r="3">
          <cell r="B3" t="str">
            <v>Amazonas</v>
          </cell>
          <cell r="C3">
            <v>498</v>
          </cell>
        </row>
        <row r="4">
          <cell r="B4" t="str">
            <v>Áncash</v>
          </cell>
          <cell r="C4">
            <v>442</v>
          </cell>
        </row>
        <row r="5">
          <cell r="B5" t="str">
            <v>Apurímac</v>
          </cell>
          <cell r="C5">
            <v>391</v>
          </cell>
        </row>
        <row r="6">
          <cell r="B6" t="str">
            <v>Arequipa</v>
          </cell>
          <cell r="C6">
            <v>297</v>
          </cell>
        </row>
        <row r="7">
          <cell r="B7" t="str">
            <v>Ayacucho</v>
          </cell>
          <cell r="C7">
            <v>404</v>
          </cell>
        </row>
        <row r="8">
          <cell r="B8" t="str">
            <v>Cajamarca</v>
          </cell>
          <cell r="C8">
            <v>860</v>
          </cell>
        </row>
        <row r="9">
          <cell r="B9" t="str">
            <v>Callao</v>
          </cell>
          <cell r="C9">
            <v>98</v>
          </cell>
        </row>
        <row r="10">
          <cell r="B10" t="str">
            <v>Cusco</v>
          </cell>
          <cell r="C10">
            <v>356</v>
          </cell>
        </row>
        <row r="11">
          <cell r="B11" t="str">
            <v>Huancavelica</v>
          </cell>
          <cell r="C11">
            <v>420</v>
          </cell>
        </row>
        <row r="12">
          <cell r="B12" t="str">
            <v>Huánuco</v>
          </cell>
          <cell r="C12">
            <v>318</v>
          </cell>
        </row>
        <row r="13">
          <cell r="B13" t="str">
            <v>Ica</v>
          </cell>
          <cell r="C13">
            <v>169</v>
          </cell>
        </row>
        <row r="14">
          <cell r="B14" t="str">
            <v>Junín</v>
          </cell>
          <cell r="C14">
            <v>528</v>
          </cell>
        </row>
        <row r="15">
          <cell r="B15" t="str">
            <v>La Libertad</v>
          </cell>
          <cell r="C15">
            <v>356</v>
          </cell>
        </row>
        <row r="16">
          <cell r="B16" t="str">
            <v>Lambayeque</v>
          </cell>
          <cell r="C16">
            <v>212</v>
          </cell>
        </row>
        <row r="17">
          <cell r="B17" t="str">
            <v>Lima</v>
          </cell>
          <cell r="C17">
            <v>881</v>
          </cell>
        </row>
        <row r="18">
          <cell r="B18" t="str">
            <v>Loreto</v>
          </cell>
          <cell r="C18">
            <v>428</v>
          </cell>
        </row>
        <row r="19">
          <cell r="B19" t="str">
            <v>Madre de Dios</v>
          </cell>
          <cell r="C19">
            <v>106</v>
          </cell>
        </row>
        <row r="20">
          <cell r="B20" t="str">
            <v>Moquegua</v>
          </cell>
          <cell r="C20">
            <v>70</v>
          </cell>
        </row>
        <row r="21">
          <cell r="B21" t="str">
            <v>Pasco</v>
          </cell>
          <cell r="C21">
            <v>271</v>
          </cell>
        </row>
        <row r="22">
          <cell r="B22" t="str">
            <v>Piura</v>
          </cell>
          <cell r="C22">
            <v>439</v>
          </cell>
        </row>
        <row r="23">
          <cell r="B23" t="str">
            <v>Puno</v>
          </cell>
          <cell r="C23">
            <v>495</v>
          </cell>
        </row>
        <row r="24">
          <cell r="B24" t="str">
            <v>San Martín</v>
          </cell>
          <cell r="C24">
            <v>393</v>
          </cell>
        </row>
        <row r="25">
          <cell r="B25" t="str">
            <v>Tacna</v>
          </cell>
          <cell r="C25">
            <v>96</v>
          </cell>
        </row>
        <row r="26">
          <cell r="B26" t="str">
            <v>Tumbes</v>
          </cell>
          <cell r="C26">
            <v>58</v>
          </cell>
        </row>
        <row r="27">
          <cell r="B27" t="str">
            <v>Ucayali</v>
          </cell>
          <cell r="C27">
            <v>222</v>
          </cell>
        </row>
        <row r="28">
          <cell r="B28" t="str">
            <v>Total general</v>
          </cell>
          <cell r="C28">
            <v>8808</v>
          </cell>
        </row>
      </sheetData>
      <sheetData sheetId="3">
        <row r="2">
          <cell r="B2" t="str">
            <v>Departamento</v>
          </cell>
          <cell r="C2" t="str">
            <v>RVN</v>
          </cell>
        </row>
        <row r="3">
          <cell r="B3" t="str">
            <v>Amazonas</v>
          </cell>
          <cell r="C3">
            <v>3318.0730000000003</v>
          </cell>
        </row>
        <row r="4">
          <cell r="B4" t="str">
            <v>Áncash</v>
          </cell>
          <cell r="C4">
            <v>11656.804</v>
          </cell>
        </row>
        <row r="5">
          <cell r="B5" t="str">
            <v>Apurímac</v>
          </cell>
          <cell r="C5">
            <v>7846.7470000000012</v>
          </cell>
        </row>
        <row r="6">
          <cell r="B6" t="str">
            <v>Arequipa</v>
          </cell>
          <cell r="C6">
            <v>9571.4510000000009</v>
          </cell>
        </row>
        <row r="7">
          <cell r="B7" t="str">
            <v>Ayacucho</v>
          </cell>
          <cell r="C7">
            <v>13187.04</v>
          </cell>
        </row>
        <row r="8">
          <cell r="B8" t="str">
            <v>Cajamarca</v>
          </cell>
          <cell r="C8">
            <v>15305.229000000001</v>
          </cell>
        </row>
        <row r="9">
          <cell r="B9" t="str">
            <v>Callao</v>
          </cell>
          <cell r="C9">
            <v>0</v>
          </cell>
        </row>
        <row r="10">
          <cell r="B10" t="str">
            <v>Cusco</v>
          </cell>
          <cell r="C10">
            <v>16185.440000000002</v>
          </cell>
        </row>
        <row r="11">
          <cell r="B11" t="str">
            <v>Huancavelica</v>
          </cell>
          <cell r="C11">
            <v>8562.5280000000002</v>
          </cell>
        </row>
        <row r="12">
          <cell r="B12" t="str">
            <v>Huánuco</v>
          </cell>
          <cell r="C12">
            <v>7997.3190000000013</v>
          </cell>
        </row>
        <row r="13">
          <cell r="B13" t="str">
            <v>Ica</v>
          </cell>
          <cell r="C13">
            <v>3613.3770000000004</v>
          </cell>
        </row>
        <row r="14">
          <cell r="B14" t="str">
            <v>Junín</v>
          </cell>
          <cell r="C14">
            <v>12623.614</v>
          </cell>
        </row>
        <row r="15">
          <cell r="B15" t="str">
            <v>La Libertad</v>
          </cell>
          <cell r="C15">
            <v>9089.1139999999996</v>
          </cell>
        </row>
        <row r="16">
          <cell r="B16" t="str">
            <v>Lambayeque</v>
          </cell>
          <cell r="C16">
            <v>3217.768</v>
          </cell>
        </row>
        <row r="17">
          <cell r="B17" t="str">
            <v>Lima</v>
          </cell>
          <cell r="C17">
            <v>7808.9369999999999</v>
          </cell>
        </row>
        <row r="18">
          <cell r="B18" t="str">
            <v>Loreto</v>
          </cell>
          <cell r="C18">
            <v>869.56500000000005</v>
          </cell>
        </row>
        <row r="19">
          <cell r="B19" t="str">
            <v>Madre de Dios</v>
          </cell>
          <cell r="C19">
            <v>2117.6220000000003</v>
          </cell>
        </row>
        <row r="20">
          <cell r="B20" t="str">
            <v>Moquegua</v>
          </cell>
          <cell r="C20">
            <v>2706.79</v>
          </cell>
        </row>
        <row r="21">
          <cell r="B21" t="str">
            <v>Pasco</v>
          </cell>
          <cell r="C21">
            <v>3467.7500000000005</v>
          </cell>
        </row>
        <row r="22">
          <cell r="B22" t="str">
            <v>Piura</v>
          </cell>
          <cell r="C22">
            <v>9594.1149999999998</v>
          </cell>
        </row>
        <row r="23">
          <cell r="B23" t="str">
            <v>Puno</v>
          </cell>
          <cell r="C23">
            <v>13761.685000000001</v>
          </cell>
        </row>
        <row r="24">
          <cell r="B24" t="str">
            <v>San Martín</v>
          </cell>
          <cell r="C24">
            <v>5080.7970000000005</v>
          </cell>
        </row>
        <row r="25">
          <cell r="B25" t="str">
            <v>Tacna</v>
          </cell>
          <cell r="C25">
            <v>2630.0810000000001</v>
          </cell>
        </row>
        <row r="26">
          <cell r="B26" t="str">
            <v>Tumbes</v>
          </cell>
          <cell r="C26">
            <v>840.73400000000015</v>
          </cell>
        </row>
        <row r="27">
          <cell r="B27" t="str">
            <v>Ucayali</v>
          </cell>
          <cell r="C27">
            <v>2005.32</v>
          </cell>
        </row>
        <row r="28">
          <cell r="B28" t="str">
            <v>Total general</v>
          </cell>
          <cell r="C28">
            <v>173057.90000000002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B25"/>
  <sheetViews>
    <sheetView tabSelected="1" zoomScaleNormal="100" workbookViewId="0">
      <selection activeCell="A3" sqref="A3:R3"/>
    </sheetView>
  </sheetViews>
  <sheetFormatPr baseColWidth="10" defaultColWidth="0" defaultRowHeight="15" customHeight="1" zeroHeight="1" x14ac:dyDescent="0.25"/>
  <cols>
    <col min="1" max="18" width="10.28515625" style="1" customWidth="1"/>
    <col min="19" max="19" width="0" style="1" hidden="1"/>
    <col min="20" max="16381" width="11.42578125" style="1" hidden="1"/>
    <col min="16382" max="16382" width="1.5703125" style="1" hidden="1" customWidth="1"/>
    <col min="16383" max="16383" width="3.7109375" style="1" hidden="1" customWidth="1"/>
    <col min="16384" max="16384" width="3.7109375" style="1" hidden="1"/>
  </cols>
  <sheetData>
    <row r="1" spans="1:18" x14ac:dyDescent="0.25"/>
    <row r="2" spans="1:18" ht="20.25" x14ac:dyDescent="0.3">
      <c r="A2" s="130" t="s">
        <v>117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ht="20.25" x14ac:dyDescent="0.25">
      <c r="A3" s="131" t="s">
        <v>116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</row>
    <row r="4" spans="1:18" x14ac:dyDescent="0.25">
      <c r="A4" s="132" t="s">
        <v>118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18" x14ac:dyDescent="0.25"/>
    <row r="6" spans="1:18" x14ac:dyDescent="0.25"/>
    <row r="7" spans="1:18" x14ac:dyDescent="0.25"/>
    <row r="8" spans="1:18" x14ac:dyDescent="0.25"/>
    <row r="9" spans="1:18" x14ac:dyDescent="0.25"/>
    <row r="10" spans="1:18" x14ac:dyDescent="0.25"/>
    <row r="11" spans="1:18" x14ac:dyDescent="0.25"/>
    <row r="12" spans="1:18" x14ac:dyDescent="0.25"/>
    <row r="13" spans="1:18" x14ac:dyDescent="0.25"/>
    <row r="14" spans="1:18" x14ac:dyDescent="0.25"/>
    <row r="15" spans="1:18" x14ac:dyDescent="0.25"/>
    <row r="16" spans="1:1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hidden="1" x14ac:dyDescent="0.25"/>
  </sheetData>
  <mergeCells count="3">
    <mergeCell ref="A2:R2"/>
    <mergeCell ref="A3:R3"/>
    <mergeCell ref="A4:R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24"/>
  <sheetViews>
    <sheetView workbookViewId="0">
      <selection activeCell="B3" sqref="B3"/>
    </sheetView>
  </sheetViews>
  <sheetFormatPr baseColWidth="10" defaultColWidth="0" defaultRowHeight="15" customHeight="1" zeroHeight="1" x14ac:dyDescent="0.25"/>
  <cols>
    <col min="1" max="16" width="11.4257812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x14ac:dyDescent="0.25"/>
    <row r="9" spans="2:15" x14ac:dyDescent="0.25">
      <c r="B9" s="133" t="s">
        <v>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</row>
    <row r="10" spans="2:15" x14ac:dyDescent="0.25"/>
    <row r="11" spans="2:15" x14ac:dyDescent="0.25">
      <c r="G11" s="6"/>
    </row>
    <row r="12" spans="2:15" x14ac:dyDescent="0.25">
      <c r="D12" s="6"/>
      <c r="F12" s="6"/>
      <c r="G12" s="6"/>
      <c r="K12" s="6"/>
    </row>
    <row r="13" spans="2:15" x14ac:dyDescent="0.25">
      <c r="E13" s="6"/>
      <c r="G13" s="6" t="s">
        <v>11</v>
      </c>
      <c r="K13" s="6">
        <v>1</v>
      </c>
    </row>
    <row r="14" spans="2:15" x14ac:dyDescent="0.25">
      <c r="E14" s="6"/>
      <c r="G14" s="6" t="s">
        <v>119</v>
      </c>
      <c r="K14" s="6">
        <v>2</v>
      </c>
    </row>
    <row r="15" spans="2:15" x14ac:dyDescent="0.25">
      <c r="E15" s="6"/>
      <c r="G15" s="6" t="s">
        <v>12</v>
      </c>
      <c r="K15" s="6">
        <v>3</v>
      </c>
    </row>
    <row r="16" spans="2:15" x14ac:dyDescent="0.25">
      <c r="E16" s="6"/>
      <c r="G16" s="6" t="s">
        <v>13</v>
      </c>
      <c r="K16" s="6">
        <v>4</v>
      </c>
    </row>
    <row r="17" spans="5:11" x14ac:dyDescent="0.25">
      <c r="E17" s="6"/>
      <c r="K17" s="6"/>
    </row>
    <row r="18" spans="5:11" x14ac:dyDescent="0.25">
      <c r="E18" s="6"/>
      <c r="K18" s="6"/>
    </row>
    <row r="19" spans="5:11" x14ac:dyDescent="0.25">
      <c r="E19" s="6"/>
      <c r="K19" s="6"/>
    </row>
    <row r="20" spans="5:11" x14ac:dyDescent="0.25">
      <c r="E20" s="6"/>
      <c r="K20" s="6"/>
    </row>
    <row r="21" spans="5:11" x14ac:dyDescent="0.25"/>
    <row r="22" spans="5:11" x14ac:dyDescent="0.25"/>
    <row r="23" spans="5:11" x14ac:dyDescent="0.25"/>
    <row r="24" spans="5:11" x14ac:dyDescent="0.25"/>
  </sheetData>
  <mergeCells count="1">
    <mergeCell ref="B9:O9"/>
  </mergeCells>
  <hyperlinks>
    <hyperlink ref="G13" location="'Inf. Educativa'!A1" display="Infraestructura Educativa"/>
    <hyperlink ref="G14" location="'Inf. Salud'!A1" display="Infraestructura de la Salud"/>
    <hyperlink ref="G15" location="'Inf. Vial'!A1" display="Infraestructura Vial"/>
    <hyperlink ref="G16" location="'Inf. Agropecuaria'!A1" display="Infreaestructura Agropecuaria "/>
  </hyperlink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93"/>
  <sheetViews>
    <sheetView topLeftCell="B1" zoomScale="115" zoomScaleNormal="115" workbookViewId="0">
      <selection activeCell="B5" sqref="B5"/>
    </sheetView>
  </sheetViews>
  <sheetFormatPr baseColWidth="10" defaultColWidth="0" defaultRowHeight="15" x14ac:dyDescent="0.25"/>
  <cols>
    <col min="1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134" t="s">
        <v>120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2:16" x14ac:dyDescent="0.25">
      <c r="B2" s="9" t="str">
        <f>+B7</f>
        <v>1. Infraestructura educativa dañada por departamentos</v>
      </c>
      <c r="C2" s="19"/>
      <c r="D2" s="19"/>
      <c r="E2" s="19"/>
      <c r="F2" s="19"/>
      <c r="G2" s="19"/>
      <c r="H2" s="19"/>
      <c r="I2" s="9"/>
      <c r="J2" s="9"/>
      <c r="K2" s="9"/>
      <c r="L2" s="19"/>
      <c r="M2" s="12"/>
      <c r="N2" s="12"/>
      <c r="O2" s="12"/>
      <c r="P2" s="12"/>
    </row>
    <row r="3" spans="2:16" x14ac:dyDescent="0.25">
      <c r="B3" s="9" t="str">
        <f>+B44</f>
        <v>2. Costo de reconstrucción y rehabilitación de la infraestructura dañada durante la temporada de lluvias</v>
      </c>
      <c r="C3" s="10"/>
      <c r="D3" s="10"/>
      <c r="E3" s="10"/>
      <c r="F3" s="9"/>
      <c r="G3" s="9"/>
      <c r="H3" s="11"/>
      <c r="I3" s="9"/>
      <c r="J3" s="9"/>
      <c r="K3" s="9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4"/>
      <c r="C5" s="5"/>
      <c r="D5" s="5"/>
      <c r="E5" s="5"/>
      <c r="F5" s="5"/>
      <c r="G5" s="3"/>
      <c r="H5" s="3"/>
    </row>
    <row r="7" spans="2:16" x14ac:dyDescent="0.25">
      <c r="B7" s="24" t="s">
        <v>49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0"/>
    </row>
    <row r="8" spans="2:16" x14ac:dyDescent="0.25">
      <c r="B8" s="1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21"/>
    </row>
    <row r="9" spans="2:16" x14ac:dyDescent="0.25">
      <c r="B9" s="18"/>
      <c r="C9" s="135" t="s">
        <v>42</v>
      </c>
      <c r="D9" s="135"/>
      <c r="E9" s="135"/>
      <c r="F9" s="135"/>
      <c r="G9" s="135"/>
      <c r="H9" s="135"/>
      <c r="I9" s="7"/>
      <c r="J9" s="140" t="s">
        <v>98</v>
      </c>
      <c r="K9" s="140"/>
      <c r="L9" s="140"/>
      <c r="M9" s="140"/>
      <c r="N9" s="140"/>
      <c r="O9" s="140"/>
      <c r="P9" s="21"/>
    </row>
    <row r="10" spans="2:16" x14ac:dyDescent="0.25">
      <c r="B10" s="18"/>
      <c r="C10" s="136" t="s">
        <v>43</v>
      </c>
      <c r="D10" s="136"/>
      <c r="E10" s="136"/>
      <c r="F10" s="136"/>
      <c r="G10" s="136"/>
      <c r="H10" s="136"/>
      <c r="I10" s="7"/>
      <c r="J10" s="136" t="s">
        <v>43</v>
      </c>
      <c r="K10" s="136"/>
      <c r="L10" s="136"/>
      <c r="M10" s="136"/>
      <c r="N10" s="136"/>
      <c r="O10" s="136"/>
      <c r="P10" s="21"/>
    </row>
    <row r="11" spans="2:16" x14ac:dyDescent="0.25">
      <c r="B11" s="18"/>
      <c r="C11" s="27" t="s">
        <v>2</v>
      </c>
      <c r="D11" s="27" t="s">
        <v>32</v>
      </c>
      <c r="E11" s="27" t="s">
        <v>45</v>
      </c>
      <c r="F11" s="27" t="s">
        <v>35</v>
      </c>
      <c r="G11" s="27" t="s">
        <v>31</v>
      </c>
      <c r="H11" s="27" t="s">
        <v>33</v>
      </c>
      <c r="I11" s="25"/>
      <c r="J11" s="27" t="s">
        <v>36</v>
      </c>
      <c r="K11" s="27" t="s">
        <v>32</v>
      </c>
      <c r="L11" s="27" t="s">
        <v>34</v>
      </c>
      <c r="M11" s="27" t="s">
        <v>35</v>
      </c>
      <c r="N11" s="27" t="s">
        <v>31</v>
      </c>
      <c r="O11" s="27" t="s">
        <v>33</v>
      </c>
      <c r="P11" s="29"/>
    </row>
    <row r="12" spans="2:16" x14ac:dyDescent="0.25">
      <c r="B12" s="38">
        <v>1</v>
      </c>
      <c r="C12" s="26" t="s">
        <v>25</v>
      </c>
      <c r="D12" s="30">
        <f>+VLOOKUP(C12,'[1]Infra Educ'!$B$4:$C$28,2,0)</f>
        <v>4109</v>
      </c>
      <c r="E12" s="30">
        <f>+VLOOKUP(C12,[1]!coen,2,0)+VLOOKUP(C12,[1]!coen,4,0)</f>
        <v>36</v>
      </c>
      <c r="F12" s="32">
        <f t="shared" ref="F12:F37" si="0">+E12/D12</f>
        <v>8.7612557799951335E-3</v>
      </c>
      <c r="G12" s="30">
        <f>+VLOOKUP(C12,[1]!coen,3,0)</f>
        <v>467</v>
      </c>
      <c r="H12" s="32">
        <f t="shared" ref="H12:H36" si="1">+G12/D12</f>
        <v>0.11365295692382575</v>
      </c>
      <c r="I12" s="25"/>
      <c r="J12" s="26" t="s">
        <v>37</v>
      </c>
      <c r="K12" s="30">
        <f>+SUMIF(B12:B36,"=1",D12:D36)</f>
        <v>16525</v>
      </c>
      <c r="L12" s="30">
        <f>+SUMIF(B12:B36,"=1",E12:E36)</f>
        <v>56</v>
      </c>
      <c r="M12" s="32">
        <f>+L12/K12</f>
        <v>3.3888048411497731E-3</v>
      </c>
      <c r="N12" s="30">
        <f>+SUMIF(B12:B36,"=1",G12:G36)</f>
        <v>910</v>
      </c>
      <c r="O12" s="32">
        <f>+N12/K12</f>
        <v>5.5068078668683809E-2</v>
      </c>
      <c r="P12" s="29"/>
    </row>
    <row r="13" spans="2:16" x14ac:dyDescent="0.25">
      <c r="B13" s="38">
        <v>1</v>
      </c>
      <c r="C13" s="26" t="s">
        <v>20</v>
      </c>
      <c r="D13" s="30">
        <f>+VLOOKUP(C13,'[1]Infra Educ'!$B$4:$C$28,2,0)</f>
        <v>1862</v>
      </c>
      <c r="E13" s="30">
        <f>+VLOOKUP(C13,[1]!coen,2,0)+VLOOKUP(C13,[1]!coen,4,0)</f>
        <v>14</v>
      </c>
      <c r="F13" s="32">
        <f t="shared" si="0"/>
        <v>7.5187969924812026E-3</v>
      </c>
      <c r="G13" s="30">
        <f>+VLOOKUP(C13,[1]!coen,3,0)</f>
        <v>236</v>
      </c>
      <c r="H13" s="32">
        <f t="shared" si="1"/>
        <v>0.12674543501611171</v>
      </c>
      <c r="I13" s="25"/>
      <c r="J13" s="26" t="s">
        <v>39</v>
      </c>
      <c r="K13" s="30">
        <f>+SUMIF(B12:B36,"=2",D12:D36)</f>
        <v>9669</v>
      </c>
      <c r="L13" s="30">
        <f>+SUMIF(B12:B36,"=2",E12:E36)</f>
        <v>0</v>
      </c>
      <c r="M13" s="32">
        <f t="shared" ref="M13:M16" si="2">+L13/K13</f>
        <v>0</v>
      </c>
      <c r="N13" s="30">
        <f>+SUMIF(B12:B36,"=2",G12:G36)</f>
        <v>62</v>
      </c>
      <c r="O13" s="32">
        <f t="shared" ref="O13:O16" si="3">+N13/K13</f>
        <v>6.4122453200951496E-3</v>
      </c>
      <c r="P13" s="29"/>
    </row>
    <row r="14" spans="2:16" x14ac:dyDescent="0.25">
      <c r="B14" s="38">
        <v>3</v>
      </c>
      <c r="C14" s="26" t="s">
        <v>3</v>
      </c>
      <c r="D14" s="30">
        <f>+VLOOKUP(C14,'[1]Infra Educ'!$B$4:$C$28,2,0)</f>
        <v>3254</v>
      </c>
      <c r="E14" s="30">
        <f>+VLOOKUP(C14,[1]!coen,2,0)+VLOOKUP(C14,[1]!coen,4,0)</f>
        <v>40</v>
      </c>
      <c r="F14" s="32">
        <f t="shared" si="0"/>
        <v>1.2292562999385371E-2</v>
      </c>
      <c r="G14" s="30">
        <f>+VLOOKUP(C14,[1]!coen,3,0)</f>
        <v>153</v>
      </c>
      <c r="H14" s="32">
        <f t="shared" si="1"/>
        <v>4.701905347264905E-2</v>
      </c>
      <c r="I14" s="25"/>
      <c r="J14" s="26" t="s">
        <v>38</v>
      </c>
      <c r="K14" s="30">
        <f>+SUMIF(B12:B36,"=3",D12:D36)</f>
        <v>20123</v>
      </c>
      <c r="L14" s="30">
        <f>+SUMIF(B12:B36,"=3",E12:E36)</f>
        <v>61</v>
      </c>
      <c r="M14" s="32">
        <f t="shared" si="2"/>
        <v>3.0313571535059386E-3</v>
      </c>
      <c r="N14" s="30">
        <f>+SUMIF(B12:B36,"=3",G12:G36)</f>
        <v>352</v>
      </c>
      <c r="O14" s="32">
        <f t="shared" si="3"/>
        <v>1.7492421607116237E-2</v>
      </c>
      <c r="P14" s="29"/>
    </row>
    <row r="15" spans="2:16" x14ac:dyDescent="0.25">
      <c r="B15" s="38">
        <v>4</v>
      </c>
      <c r="C15" s="26" t="s">
        <v>15</v>
      </c>
      <c r="D15" s="30">
        <f>+VLOOKUP(C15,'[1]Infra Educ'!$B$4:$C$28,2,0)</f>
        <v>2687</v>
      </c>
      <c r="E15" s="30">
        <f>+VLOOKUP(C15,[1]!coen,2,0)+VLOOKUP(C15,[1]!coen,4,0)</f>
        <v>9</v>
      </c>
      <c r="F15" s="32">
        <f t="shared" si="0"/>
        <v>3.3494603647190174E-3</v>
      </c>
      <c r="G15" s="30">
        <f>+VLOOKUP(C15,[1]!coen,3,0)</f>
        <v>135</v>
      </c>
      <c r="H15" s="32">
        <f t="shared" si="1"/>
        <v>5.0241905470785261E-2</v>
      </c>
      <c r="I15" s="25"/>
      <c r="J15" s="26" t="s">
        <v>40</v>
      </c>
      <c r="K15" s="30">
        <f>+SUMIF(B12:B36,"=4",D12:D36)</f>
        <v>11659</v>
      </c>
      <c r="L15" s="30">
        <f>+SUMIF(B12:B36,"=4",E12:E36)</f>
        <v>10</v>
      </c>
      <c r="M15" s="32">
        <f t="shared" si="2"/>
        <v>8.5770649283815079E-4</v>
      </c>
      <c r="N15" s="30">
        <f>+SUMIF(B12:B36,"=4",G12:G36)</f>
        <v>186</v>
      </c>
      <c r="O15" s="32">
        <f t="shared" si="3"/>
        <v>1.5953340766789604E-2</v>
      </c>
      <c r="P15" s="29"/>
    </row>
    <row r="16" spans="2:16" x14ac:dyDescent="0.25">
      <c r="B16" s="38">
        <v>3</v>
      </c>
      <c r="C16" s="26" t="s">
        <v>6</v>
      </c>
      <c r="D16" s="30">
        <f>+VLOOKUP(C16,'[1]Infra Educ'!$B$4:$C$28,2,0)</f>
        <v>2547</v>
      </c>
      <c r="E16" s="30">
        <f>+VLOOKUP(C16,[1]!coen,2,0)+VLOOKUP(C16,[1]!coen,4,0)</f>
        <v>11</v>
      </c>
      <c r="F16" s="32">
        <f t="shared" si="0"/>
        <v>4.3188064389477815E-3</v>
      </c>
      <c r="G16" s="30">
        <f>+VLOOKUP(C16,[1]!coen,3,0)</f>
        <v>92</v>
      </c>
      <c r="H16" s="32">
        <f t="shared" si="1"/>
        <v>3.6120926580290535E-2</v>
      </c>
      <c r="I16" s="25"/>
      <c r="J16" s="26" t="s">
        <v>41</v>
      </c>
      <c r="K16" s="30">
        <f>+SUMIF(B12:B36,"=5",D12:D36)</f>
        <v>10990</v>
      </c>
      <c r="L16" s="30">
        <f>+SUMIF(B12:B36,"=5",E12:E36)</f>
        <v>18</v>
      </c>
      <c r="M16" s="32">
        <f t="shared" si="2"/>
        <v>1.637852593266606E-3</v>
      </c>
      <c r="N16" s="30">
        <f>+SUMIF(B12:B36,"=5",G12:G36)</f>
        <v>67</v>
      </c>
      <c r="O16" s="32">
        <f t="shared" si="3"/>
        <v>6.0964513193812559E-3</v>
      </c>
      <c r="P16" s="29"/>
    </row>
    <row r="17" spans="2:16" x14ac:dyDescent="0.25">
      <c r="B17" s="38">
        <v>1</v>
      </c>
      <c r="C17" s="26" t="s">
        <v>29</v>
      </c>
      <c r="D17" s="30">
        <f>+VLOOKUP(C17,'[1]Infra Educ'!$B$4:$C$28,2,0)</f>
        <v>417</v>
      </c>
      <c r="E17" s="30">
        <f>+VLOOKUP(C17,[1]!coen,2,0)+VLOOKUP(C17,[1]!coen,4,0)</f>
        <v>0</v>
      </c>
      <c r="F17" s="32">
        <f t="shared" si="0"/>
        <v>0</v>
      </c>
      <c r="G17" s="30">
        <f>+VLOOKUP(C17,[1]!coen,3,0)</f>
        <v>77</v>
      </c>
      <c r="H17" s="32">
        <f t="shared" si="1"/>
        <v>0.18465227817745802</v>
      </c>
      <c r="I17" s="25"/>
      <c r="J17" s="28" t="s">
        <v>1</v>
      </c>
      <c r="K17" s="31">
        <f>SUM(K12:K16)</f>
        <v>68966</v>
      </c>
      <c r="L17" s="31">
        <f>SUM(L12:L16)</f>
        <v>145</v>
      </c>
      <c r="M17" s="33">
        <f>+L17/K17</f>
        <v>2.1024852826030216E-3</v>
      </c>
      <c r="N17" s="31">
        <f>SUM(N12:N16)</f>
        <v>1577</v>
      </c>
      <c r="O17" s="33">
        <f>+N17/K17</f>
        <v>2.2866339935620452E-2</v>
      </c>
      <c r="P17" s="29"/>
    </row>
    <row r="18" spans="2:16" x14ac:dyDescent="0.25">
      <c r="B18" s="38">
        <v>1</v>
      </c>
      <c r="C18" s="26" t="s">
        <v>19</v>
      </c>
      <c r="D18" s="30">
        <f>+VLOOKUP(C18,'[1]Infra Educ'!$B$4:$C$28,2,0)</f>
        <v>3430</v>
      </c>
      <c r="E18" s="30">
        <f>+VLOOKUP(C18,[1]!coen,2,0)+VLOOKUP(C18,[1]!coen,4,0)</f>
        <v>3</v>
      </c>
      <c r="F18" s="32">
        <f t="shared" si="0"/>
        <v>8.7463556851311952E-4</v>
      </c>
      <c r="G18" s="30">
        <f>+VLOOKUP(C18,[1]!coen,3,0)</f>
        <v>72</v>
      </c>
      <c r="H18" s="32">
        <f t="shared" si="1"/>
        <v>2.099125364431487E-2</v>
      </c>
      <c r="I18" s="25"/>
      <c r="J18" s="137" t="s">
        <v>86</v>
      </c>
      <c r="K18" s="137"/>
      <c r="L18" s="137"/>
      <c r="M18" s="137"/>
      <c r="N18" s="137"/>
      <c r="O18" s="137"/>
      <c r="P18" s="29"/>
    </row>
    <row r="19" spans="2:16" x14ac:dyDescent="0.25">
      <c r="B19" s="38">
        <v>1</v>
      </c>
      <c r="C19" s="26" t="s">
        <v>16</v>
      </c>
      <c r="D19" s="30">
        <f>+VLOOKUP(C19,'[1]Infra Educ'!$B$4:$C$28,2,0)</f>
        <v>6707</v>
      </c>
      <c r="E19" s="30">
        <f>+VLOOKUP(C19,[1]!coen,2,0)+VLOOKUP(C19,[1]!coen,4,0)</f>
        <v>3</v>
      </c>
      <c r="F19" s="32">
        <f t="shared" si="0"/>
        <v>4.4729387207395258E-4</v>
      </c>
      <c r="G19" s="30">
        <f>+VLOOKUP(C19,[1]!coen,3,0)</f>
        <v>58</v>
      </c>
      <c r="H19" s="32">
        <f t="shared" si="1"/>
        <v>8.6476815267630836E-3</v>
      </c>
      <c r="I19" s="25"/>
      <c r="P19" s="29"/>
    </row>
    <row r="20" spans="2:16" x14ac:dyDescent="0.25">
      <c r="B20" s="38">
        <v>3</v>
      </c>
      <c r="C20" s="26" t="s">
        <v>8</v>
      </c>
      <c r="D20" s="30">
        <f>+VLOOKUP(C20,'[1]Infra Educ'!$B$4:$C$28,2,0)</f>
        <v>1226</v>
      </c>
      <c r="E20" s="30">
        <f>+VLOOKUP(C20,[1]!coen,2,0)+VLOOKUP(C20,[1]!coen,4,0)</f>
        <v>3</v>
      </c>
      <c r="F20" s="32">
        <f t="shared" si="0"/>
        <v>2.4469820554649264E-3</v>
      </c>
      <c r="G20" s="30">
        <f>+VLOOKUP(C20,[1]!coen,3,0)</f>
        <v>59</v>
      </c>
      <c r="H20" s="32">
        <f t="shared" si="1"/>
        <v>4.8123980424143557E-2</v>
      </c>
      <c r="I20" s="25"/>
      <c r="P20" s="29"/>
    </row>
    <row r="21" spans="2:16" x14ac:dyDescent="0.25">
      <c r="B21" s="38">
        <v>5</v>
      </c>
      <c r="C21" s="26" t="s">
        <v>21</v>
      </c>
      <c r="D21" s="30">
        <f>+VLOOKUP(C21,'[1]Infra Educ'!$B$4:$C$28,2,0)</f>
        <v>10021</v>
      </c>
      <c r="E21" s="30">
        <f>+VLOOKUP(C21,[1]!coen,2,0)+VLOOKUP(C21,[1]!coen,4,0)</f>
        <v>18</v>
      </c>
      <c r="F21" s="32">
        <f t="shared" si="0"/>
        <v>1.7962279213651331E-3</v>
      </c>
      <c r="G21" s="30">
        <f>+VLOOKUP(C21,[1]!coen,3,0)</f>
        <v>67</v>
      </c>
      <c r="H21" s="32">
        <f t="shared" si="1"/>
        <v>6.6859594850813293E-3</v>
      </c>
      <c r="I21" s="25"/>
      <c r="K21" s="141" t="s">
        <v>54</v>
      </c>
      <c r="L21" s="141"/>
      <c r="M21" s="141"/>
      <c r="N21" s="141"/>
      <c r="P21" s="29"/>
    </row>
    <row r="22" spans="2:16" x14ac:dyDescent="0.25">
      <c r="B22" s="38">
        <v>4</v>
      </c>
      <c r="C22" s="26" t="s">
        <v>24</v>
      </c>
      <c r="D22" s="30">
        <f>+VLOOKUP(C22,'[1]Infra Educ'!$B$4:$C$28,2,0)</f>
        <v>419</v>
      </c>
      <c r="E22" s="30">
        <f>+VLOOKUP(C22,[1]!coen,2,0)+VLOOKUP(C22,[1]!coen,4,0)</f>
        <v>0</v>
      </c>
      <c r="F22" s="32">
        <f t="shared" si="0"/>
        <v>0</v>
      </c>
      <c r="G22" s="30">
        <f>+VLOOKUP(C22,[1]!coen,3,0)</f>
        <v>30</v>
      </c>
      <c r="H22" s="32">
        <f t="shared" si="1"/>
        <v>7.1599045346062054E-2</v>
      </c>
      <c r="I22" s="25"/>
      <c r="J22" s="7"/>
      <c r="K22" s="141"/>
      <c r="L22" s="141"/>
      <c r="M22" s="141"/>
      <c r="N22" s="141"/>
      <c r="P22" s="29"/>
    </row>
    <row r="23" spans="2:16" x14ac:dyDescent="0.25">
      <c r="B23" s="38">
        <v>2</v>
      </c>
      <c r="C23" s="26" t="s">
        <v>22</v>
      </c>
      <c r="D23" s="30">
        <f>+VLOOKUP(C23,'[1]Infra Educ'!$B$4:$C$28,2,0)</f>
        <v>3879</v>
      </c>
      <c r="E23" s="30">
        <f>+VLOOKUP(C23,[1]!coen,2,0)+VLOOKUP(C23,[1]!coen,4,0)</f>
        <v>0</v>
      </c>
      <c r="F23" s="32">
        <f t="shared" si="0"/>
        <v>0</v>
      </c>
      <c r="G23" s="30">
        <f>+VLOOKUP(C23,[1]!coen,3,0)</f>
        <v>21</v>
      </c>
      <c r="H23" s="32">
        <f t="shared" si="1"/>
        <v>5.4137664346481052E-3</v>
      </c>
      <c r="I23" s="25"/>
      <c r="J23" s="7"/>
      <c r="K23" s="139" t="s">
        <v>43</v>
      </c>
      <c r="L23" s="139"/>
      <c r="M23" s="139"/>
      <c r="N23" s="139"/>
      <c r="P23" s="29"/>
    </row>
    <row r="24" spans="2:16" x14ac:dyDescent="0.25">
      <c r="B24" s="38">
        <v>3</v>
      </c>
      <c r="C24" s="26" t="s">
        <v>4</v>
      </c>
      <c r="D24" s="30">
        <f>+VLOOKUP(C24,'[1]Infra Educ'!$B$4:$C$28,2,0)</f>
        <v>2124</v>
      </c>
      <c r="E24" s="30">
        <f>+VLOOKUP(C24,[1]!coen,2,0)+VLOOKUP(C24,[1]!coen,4,0)</f>
        <v>5</v>
      </c>
      <c r="F24" s="32">
        <f t="shared" si="0"/>
        <v>2.3540489642184556E-3</v>
      </c>
      <c r="G24" s="30">
        <f>+VLOOKUP(C24,[1]!coen,3,0)</f>
        <v>16</v>
      </c>
      <c r="H24" s="32">
        <f t="shared" si="1"/>
        <v>7.5329566854990581E-3</v>
      </c>
      <c r="I24" s="25"/>
      <c r="K24" s="27" t="s">
        <v>2</v>
      </c>
      <c r="L24" s="27" t="s">
        <v>35</v>
      </c>
      <c r="M24" s="27" t="s">
        <v>2</v>
      </c>
      <c r="N24" s="27" t="s">
        <v>33</v>
      </c>
      <c r="P24" s="29"/>
    </row>
    <row r="25" spans="2:16" x14ac:dyDescent="0.25">
      <c r="B25" s="38">
        <v>4</v>
      </c>
      <c r="C25" s="26" t="s">
        <v>28</v>
      </c>
      <c r="D25" s="30">
        <f>+VLOOKUP(C25,'[1]Infra Educ'!$B$4:$C$28,2,0)</f>
        <v>533</v>
      </c>
      <c r="E25" s="30">
        <f>+VLOOKUP(C25,[1]!coen,2,0)+VLOOKUP(C25,[1]!coen,4,0)</f>
        <v>0</v>
      </c>
      <c r="F25" s="32">
        <f t="shared" si="0"/>
        <v>0</v>
      </c>
      <c r="G25" s="30">
        <f>+VLOOKUP(C25,[1]!coen,3,0)</f>
        <v>15</v>
      </c>
      <c r="H25" s="32">
        <f t="shared" si="1"/>
        <v>2.8142589118198873E-2</v>
      </c>
      <c r="I25" s="25"/>
      <c r="J25" s="22">
        <v>1</v>
      </c>
      <c r="K25" s="41" t="str">
        <f>IF(L25=0, " - ",INDEX($C$12:$H$36,MATCH(L25,$F$12:$F$36,0),1))</f>
        <v>Áncash</v>
      </c>
      <c r="L25" s="32">
        <f>+LARGE($F$12:$F$36,J25)</f>
        <v>1.2292562999385371E-2</v>
      </c>
      <c r="M25" s="41" t="str">
        <f t="shared" ref="M25:M34" si="4">+INDEX($C$12:$H$36,MATCH(N25,$H$12:$H$36,0),1)</f>
        <v>Tumbes</v>
      </c>
      <c r="N25" s="32">
        <f t="shared" ref="N25:N34" si="5">+LARGE($H$12:$H$36,J25)</f>
        <v>0.18465227817745802</v>
      </c>
      <c r="O25" s="25"/>
      <c r="P25" s="29"/>
    </row>
    <row r="26" spans="2:16" x14ac:dyDescent="0.25">
      <c r="B26" s="38">
        <v>3</v>
      </c>
      <c r="C26" s="26" t="s">
        <v>10</v>
      </c>
      <c r="D26" s="30">
        <f>+VLOOKUP(C26,'[1]Infra Educ'!$B$4:$C$28,2,0)</f>
        <v>1281</v>
      </c>
      <c r="E26" s="30">
        <f>+VLOOKUP(C26,[1]!coen,2,0)+VLOOKUP(C26,[1]!coen,4,0)</f>
        <v>2</v>
      </c>
      <c r="F26" s="32">
        <f t="shared" si="0"/>
        <v>1.56128024980484E-3</v>
      </c>
      <c r="G26" s="30">
        <f>+VLOOKUP(C26,[1]!coen,3,0)</f>
        <v>12</v>
      </c>
      <c r="H26" s="32">
        <f t="shared" si="1"/>
        <v>9.3676814988290398E-3</v>
      </c>
      <c r="I26" s="25"/>
      <c r="J26" s="22">
        <v>2</v>
      </c>
      <c r="K26" s="42" t="str">
        <f t="shared" ref="K26:K34" si="6">IF(L26=0, " - ",INDEX($C$12:$H$36,MATCH(L26,$F$12:$F$36,0),1))</f>
        <v>Piura</v>
      </c>
      <c r="L26" s="32">
        <f t="shared" ref="L26:L34" si="7">+LARGE($F$12:$F$36,J26)</f>
        <v>8.7612557799951335E-3</v>
      </c>
      <c r="M26" s="42" t="str">
        <f t="shared" si="4"/>
        <v>Lambayeque</v>
      </c>
      <c r="N26" s="32">
        <f t="shared" si="5"/>
        <v>0.12674543501611171</v>
      </c>
      <c r="O26" s="25"/>
      <c r="P26" s="29"/>
    </row>
    <row r="27" spans="2:16" x14ac:dyDescent="0.25">
      <c r="B27" s="38">
        <v>3</v>
      </c>
      <c r="C27" s="26" t="s">
        <v>5</v>
      </c>
      <c r="D27" s="30">
        <f>+VLOOKUP(C27,'[1]Infra Educ'!$B$4:$C$28,2,0)</f>
        <v>3030</v>
      </c>
      <c r="E27" s="30">
        <f>+VLOOKUP(C27,[1]!coen,2,0)+VLOOKUP(C27,[1]!coen,4,0)</f>
        <v>0</v>
      </c>
      <c r="F27" s="32">
        <f t="shared" si="0"/>
        <v>0</v>
      </c>
      <c r="G27" s="30">
        <f>+VLOOKUP(C27,[1]!coen,3,0)</f>
        <v>12</v>
      </c>
      <c r="H27" s="32">
        <f t="shared" si="1"/>
        <v>3.9603960396039604E-3</v>
      </c>
      <c r="I27" s="25"/>
      <c r="J27" s="22">
        <v>3</v>
      </c>
      <c r="K27" s="40" t="str">
        <f t="shared" si="6"/>
        <v>Lambayeque</v>
      </c>
      <c r="L27" s="32">
        <f t="shared" si="7"/>
        <v>7.5187969924812026E-3</v>
      </c>
      <c r="M27" s="40" t="str">
        <f t="shared" si="4"/>
        <v>Piura</v>
      </c>
      <c r="N27" s="32">
        <f t="shared" si="5"/>
        <v>0.11365295692382575</v>
      </c>
      <c r="P27" s="29"/>
    </row>
    <row r="28" spans="2:16" x14ac:dyDescent="0.25">
      <c r="B28" s="38">
        <v>2</v>
      </c>
      <c r="C28" s="26" t="s">
        <v>30</v>
      </c>
      <c r="D28" s="30">
        <f>+VLOOKUP(C28,'[1]Infra Educ'!$B$4:$C$28,2,0)</f>
        <v>1425</v>
      </c>
      <c r="E28" s="30">
        <f>+VLOOKUP(C28,[1]!coen,2,0)+VLOOKUP(C28,[1]!coen,4,0)</f>
        <v>0</v>
      </c>
      <c r="F28" s="32">
        <f t="shared" si="0"/>
        <v>0</v>
      </c>
      <c r="G28" s="30">
        <f>+VLOOKUP(C28,[1]!coen,3,0)</f>
        <v>36</v>
      </c>
      <c r="H28" s="32">
        <f t="shared" si="1"/>
        <v>2.5263157894736842E-2</v>
      </c>
      <c r="I28" s="25"/>
      <c r="J28" s="22">
        <v>4</v>
      </c>
      <c r="K28" s="43" t="str">
        <f t="shared" si="6"/>
        <v>Huancavelica</v>
      </c>
      <c r="L28" s="32">
        <f t="shared" si="7"/>
        <v>4.3188064389477815E-3</v>
      </c>
      <c r="M28" s="43" t="str">
        <f t="shared" si="4"/>
        <v>Moquegua</v>
      </c>
      <c r="N28" s="32">
        <f t="shared" si="5"/>
        <v>7.1599045346062054E-2</v>
      </c>
      <c r="P28" s="29"/>
    </row>
    <row r="29" spans="2:16" x14ac:dyDescent="0.25">
      <c r="B29" s="38">
        <v>3</v>
      </c>
      <c r="C29" s="26" t="s">
        <v>7</v>
      </c>
      <c r="D29" s="30">
        <f>+VLOOKUP(C29,'[1]Infra Educ'!$B$4:$C$28,2,0)</f>
        <v>2641</v>
      </c>
      <c r="E29" s="30">
        <f>+VLOOKUP(C29,[1]!coen,2,0)+VLOOKUP(C29,[1]!coen,4,0)</f>
        <v>0</v>
      </c>
      <c r="F29" s="32">
        <f t="shared" si="0"/>
        <v>0</v>
      </c>
      <c r="G29" s="30">
        <f>+VLOOKUP(C29,[1]!coen,3,0)</f>
        <v>5</v>
      </c>
      <c r="H29" s="32">
        <f t="shared" si="1"/>
        <v>1.8932222642938281E-3</v>
      </c>
      <c r="I29" s="25"/>
      <c r="J29" s="22">
        <v>5</v>
      </c>
      <c r="K29" s="39" t="str">
        <f t="shared" si="6"/>
        <v>Arequipa</v>
      </c>
      <c r="L29" s="32">
        <f t="shared" si="7"/>
        <v>3.3494603647190174E-3</v>
      </c>
      <c r="M29" s="39" t="str">
        <f t="shared" si="4"/>
        <v>Arequipa</v>
      </c>
      <c r="N29" s="32">
        <f t="shared" si="5"/>
        <v>5.0241905470785261E-2</v>
      </c>
      <c r="P29" s="29"/>
    </row>
    <row r="30" spans="2:16" x14ac:dyDescent="0.25">
      <c r="B30" s="38">
        <v>3</v>
      </c>
      <c r="C30" s="26" t="s">
        <v>9</v>
      </c>
      <c r="D30" s="30">
        <f>+VLOOKUP(C30,'[1]Infra Educ'!$B$4:$C$28,2,0)</f>
        <v>4020</v>
      </c>
      <c r="E30" s="30">
        <f>+VLOOKUP(C30,[1]!coen,2,0)+VLOOKUP(C30,[1]!coen,4,0)</f>
        <v>0</v>
      </c>
      <c r="F30" s="32">
        <f t="shared" si="0"/>
        <v>0</v>
      </c>
      <c r="G30" s="30">
        <f>+VLOOKUP(C30,[1]!coen,3,0)</f>
        <v>3</v>
      </c>
      <c r="H30" s="32">
        <f t="shared" si="1"/>
        <v>7.4626865671641792E-4</v>
      </c>
      <c r="I30" s="25"/>
      <c r="J30" s="22">
        <v>6</v>
      </c>
      <c r="K30" s="26" t="str">
        <f t="shared" si="6"/>
        <v>Madre de Dios</v>
      </c>
      <c r="L30" s="32">
        <f t="shared" si="7"/>
        <v>2.7932960893854749E-3</v>
      </c>
      <c r="M30" s="26" t="str">
        <f t="shared" si="4"/>
        <v>Ica</v>
      </c>
      <c r="N30" s="32">
        <f t="shared" si="5"/>
        <v>4.8123980424143557E-2</v>
      </c>
      <c r="P30" s="29"/>
    </row>
    <row r="31" spans="2:16" x14ac:dyDescent="0.25">
      <c r="B31" s="38">
        <v>4</v>
      </c>
      <c r="C31" s="26" t="s">
        <v>23</v>
      </c>
      <c r="D31" s="30">
        <f>+VLOOKUP(C31,'[1]Infra Educ'!$B$4:$C$28,2,0)</f>
        <v>358</v>
      </c>
      <c r="E31" s="30">
        <f>+VLOOKUP(C31,[1]!coen,2,0)+VLOOKUP(C31,[1]!coen,4,0)</f>
        <v>1</v>
      </c>
      <c r="F31" s="32">
        <f t="shared" si="0"/>
        <v>2.7932960893854749E-3</v>
      </c>
      <c r="G31" s="30">
        <f>+VLOOKUP(C31,[1]!coen,3,0)</f>
        <v>3</v>
      </c>
      <c r="H31" s="32">
        <f t="shared" si="1"/>
        <v>8.3798882681564244E-3</v>
      </c>
      <c r="I31" s="25"/>
      <c r="J31" s="22">
        <v>7</v>
      </c>
      <c r="K31" s="26" t="str">
        <f t="shared" si="6"/>
        <v>Ica</v>
      </c>
      <c r="L31" s="32">
        <f t="shared" si="7"/>
        <v>2.4469820554649264E-3</v>
      </c>
      <c r="M31" s="26" t="str">
        <f t="shared" si="4"/>
        <v>Áncash</v>
      </c>
      <c r="N31" s="32">
        <f t="shared" si="5"/>
        <v>4.701905347264905E-2</v>
      </c>
      <c r="P31" s="29"/>
    </row>
    <row r="32" spans="2:16" x14ac:dyDescent="0.25">
      <c r="B32" s="38">
        <v>4</v>
      </c>
      <c r="C32" s="26" t="s">
        <v>26</v>
      </c>
      <c r="D32" s="30">
        <f>+VLOOKUP(C32,'[1]Infra Educ'!$B$4:$C$28,2,0)</f>
        <v>4167</v>
      </c>
      <c r="E32" s="30">
        <f>+VLOOKUP(C32,[1]!coen,2,0)+VLOOKUP(C32,[1]!coen,4,0)</f>
        <v>0</v>
      </c>
      <c r="F32" s="32">
        <f t="shared" si="0"/>
        <v>0</v>
      </c>
      <c r="G32" s="30">
        <f>+VLOOKUP(C32,[1]!coen,3,0)</f>
        <v>3</v>
      </c>
      <c r="H32" s="32">
        <f t="shared" si="1"/>
        <v>7.1994240460763136E-4</v>
      </c>
      <c r="I32" s="25"/>
      <c r="J32" s="22">
        <v>8</v>
      </c>
      <c r="K32" s="26" t="str">
        <f t="shared" si="6"/>
        <v>Apurímac</v>
      </c>
      <c r="L32" s="32">
        <f t="shared" si="7"/>
        <v>2.3540489642184556E-3</v>
      </c>
      <c r="M32" s="26" t="str">
        <f t="shared" si="4"/>
        <v>Huancavelica</v>
      </c>
      <c r="N32" s="32">
        <f t="shared" si="5"/>
        <v>3.6120926580290535E-2</v>
      </c>
      <c r="P32" s="29"/>
    </row>
    <row r="33" spans="2:16" x14ac:dyDescent="0.25">
      <c r="B33" s="38">
        <v>2</v>
      </c>
      <c r="C33" s="26" t="s">
        <v>27</v>
      </c>
      <c r="D33" s="30">
        <f>+VLOOKUP(C33,'[1]Infra Educ'!$B$4:$C$28,2,0)</f>
        <v>2224</v>
      </c>
      <c r="E33" s="30">
        <f>+VLOOKUP(C33,[1]!coen,2,0)+VLOOKUP(C33,[1]!coen,4,0)</f>
        <v>0</v>
      </c>
      <c r="F33" s="32">
        <f t="shared" si="0"/>
        <v>0</v>
      </c>
      <c r="G33" s="30">
        <f>+VLOOKUP(C33,[1]!coen,3,0)</f>
        <v>5</v>
      </c>
      <c r="H33" s="32">
        <f t="shared" si="1"/>
        <v>2.2482014388489208E-3</v>
      </c>
      <c r="I33" s="25"/>
      <c r="J33" s="22">
        <v>9</v>
      </c>
      <c r="K33" s="26" t="str">
        <f t="shared" si="6"/>
        <v>Lima</v>
      </c>
      <c r="L33" s="32">
        <f t="shared" si="7"/>
        <v>1.7962279213651331E-3</v>
      </c>
      <c r="M33" s="26" t="str">
        <f t="shared" si="4"/>
        <v>Tacna</v>
      </c>
      <c r="N33" s="32">
        <f t="shared" si="5"/>
        <v>2.8142589118198873E-2</v>
      </c>
      <c r="P33" s="29"/>
    </row>
    <row r="34" spans="2:16" x14ac:dyDescent="0.25">
      <c r="B34" s="38">
        <v>2</v>
      </c>
      <c r="C34" s="26" t="s">
        <v>14</v>
      </c>
      <c r="D34" s="30">
        <f>+VLOOKUP(C34,'[1]Infra Educ'!$B$4:$C$28,2,0)</f>
        <v>2141</v>
      </c>
      <c r="E34" s="30">
        <f>+VLOOKUP(C34,[1]!coen,2,0)+VLOOKUP(C34,[1]!coen,4,0)</f>
        <v>0</v>
      </c>
      <c r="F34" s="32">
        <f t="shared" si="0"/>
        <v>0</v>
      </c>
      <c r="G34" s="30">
        <f>+VLOOKUP(C34,[1]!coen,3,0)</f>
        <v>0</v>
      </c>
      <c r="H34" s="32">
        <f t="shared" si="1"/>
        <v>0</v>
      </c>
      <c r="I34" s="25"/>
      <c r="J34" s="22">
        <v>10</v>
      </c>
      <c r="K34" s="26" t="str">
        <f t="shared" si="6"/>
        <v>Pasco</v>
      </c>
      <c r="L34" s="32">
        <f t="shared" si="7"/>
        <v>1.56128024980484E-3</v>
      </c>
      <c r="M34" s="26" t="str">
        <f t="shared" si="4"/>
        <v>Ucayali</v>
      </c>
      <c r="N34" s="32">
        <f t="shared" si="5"/>
        <v>2.5263157894736842E-2</v>
      </c>
      <c r="P34" s="29"/>
    </row>
    <row r="35" spans="2:16" x14ac:dyDescent="0.25">
      <c r="B35" s="38">
        <v>5</v>
      </c>
      <c r="C35" s="26" t="s">
        <v>17</v>
      </c>
      <c r="D35" s="30">
        <f>+VLOOKUP(C35,'[1]Infra Educ'!$B$4:$C$28,2,0)</f>
        <v>969</v>
      </c>
      <c r="E35" s="30">
        <f>+VLOOKUP(C35,[1]!coen,2,0)+VLOOKUP(C35,[1]!coen,4,0)</f>
        <v>0</v>
      </c>
      <c r="F35" s="32">
        <f t="shared" si="0"/>
        <v>0</v>
      </c>
      <c r="G35" s="30">
        <f>+VLOOKUP(C35,[1]!coen,3,0)</f>
        <v>0</v>
      </c>
      <c r="H35" s="32">
        <f t="shared" si="1"/>
        <v>0</v>
      </c>
      <c r="I35" s="25"/>
      <c r="K35" s="138" t="s">
        <v>48</v>
      </c>
      <c r="L35" s="138"/>
      <c r="M35" s="138"/>
      <c r="N35" s="138"/>
      <c r="P35" s="29"/>
    </row>
    <row r="36" spans="2:16" x14ac:dyDescent="0.25">
      <c r="B36" s="38">
        <v>4</v>
      </c>
      <c r="C36" s="26" t="s">
        <v>18</v>
      </c>
      <c r="D36" s="30">
        <f>+VLOOKUP(C36,'[1]Infra Educ'!$B$4:$C$28,2,0)</f>
        <v>3495</v>
      </c>
      <c r="E36" s="30">
        <f>+VLOOKUP(C36,[1]!coen,2,0)+VLOOKUP(C36,[1]!coen,4,0)</f>
        <v>0</v>
      </c>
      <c r="F36" s="32">
        <f t="shared" si="0"/>
        <v>0</v>
      </c>
      <c r="G36" s="30">
        <f>+VLOOKUP(C36,[1]!coen,3,0)</f>
        <v>0</v>
      </c>
      <c r="H36" s="32">
        <f t="shared" si="1"/>
        <v>0</v>
      </c>
      <c r="I36" s="25"/>
      <c r="K36" s="137" t="s">
        <v>44</v>
      </c>
      <c r="L36" s="137"/>
      <c r="M36" s="137"/>
      <c r="N36" s="137"/>
      <c r="P36" s="29"/>
    </row>
    <row r="37" spans="2:16" x14ac:dyDescent="0.25">
      <c r="B37" s="18"/>
      <c r="C37" s="28" t="s">
        <v>1</v>
      </c>
      <c r="D37" s="31">
        <f>SUM(D12:D36)</f>
        <v>68966</v>
      </c>
      <c r="E37" s="31">
        <f>SUM(E12:E36)</f>
        <v>145</v>
      </c>
      <c r="F37" s="33">
        <f t="shared" si="0"/>
        <v>2.1024852826030216E-3</v>
      </c>
      <c r="G37" s="31">
        <f>SUM(G12:G36)</f>
        <v>1577</v>
      </c>
      <c r="H37" s="33">
        <f t="shared" ref="H37" si="8">+G37/D37</f>
        <v>2.2866339935620452E-2</v>
      </c>
      <c r="I37" s="25"/>
      <c r="P37" s="29"/>
    </row>
    <row r="38" spans="2:16" x14ac:dyDescent="0.25">
      <c r="B38" s="18"/>
      <c r="C38" s="44" t="s">
        <v>47</v>
      </c>
      <c r="D38" s="23"/>
      <c r="E38" s="23"/>
      <c r="F38" s="23"/>
      <c r="G38" s="23"/>
      <c r="H38" s="23"/>
      <c r="I38" s="23"/>
      <c r="P38" s="35"/>
    </row>
    <row r="39" spans="2:16" x14ac:dyDescent="0.25">
      <c r="B39" s="18"/>
      <c r="C39" s="44" t="s">
        <v>46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35"/>
    </row>
    <row r="40" spans="2:16" x14ac:dyDescent="0.25">
      <c r="B40" s="18"/>
      <c r="C40" s="137" t="s">
        <v>97</v>
      </c>
      <c r="D40" s="137"/>
      <c r="E40" s="137"/>
      <c r="F40" s="137"/>
      <c r="G40" s="137"/>
      <c r="H40" s="137"/>
      <c r="I40" s="23"/>
      <c r="J40" s="23"/>
      <c r="K40" s="23"/>
      <c r="L40" s="23"/>
      <c r="M40" s="23"/>
      <c r="N40" s="23"/>
      <c r="O40" s="23"/>
      <c r="P40" s="35"/>
    </row>
    <row r="41" spans="2:16" x14ac:dyDescent="0.25">
      <c r="B41" s="17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</row>
    <row r="42" spans="2:16" x14ac:dyDescent="0.25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2:16" x14ac:dyDescent="0.25">
      <c r="B44" s="24" t="s">
        <v>56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</row>
    <row r="45" spans="2:16" x14ac:dyDescent="0.25">
      <c r="B45" s="18"/>
      <c r="C45" s="23"/>
      <c r="D45" s="7"/>
      <c r="E45" s="7"/>
      <c r="F45" s="7"/>
      <c r="G45" s="7"/>
      <c r="H45" s="7"/>
      <c r="I45" s="7"/>
      <c r="J45" s="23"/>
      <c r="K45" s="23"/>
      <c r="L45" s="23"/>
      <c r="M45" s="23"/>
      <c r="N45" s="23"/>
      <c r="O45" s="23"/>
      <c r="P45" s="35"/>
    </row>
    <row r="46" spans="2:16" x14ac:dyDescent="0.25">
      <c r="B46" s="18"/>
      <c r="C46" s="143" t="s">
        <v>63</v>
      </c>
      <c r="D46" s="143"/>
      <c r="E46" s="143"/>
      <c r="F46" s="143"/>
      <c r="G46" s="143"/>
      <c r="H46" s="143"/>
      <c r="I46" s="7"/>
      <c r="J46" s="7"/>
      <c r="K46" s="144" t="s">
        <v>67</v>
      </c>
      <c r="L46" s="144"/>
      <c r="M46" s="144"/>
      <c r="N46" s="144"/>
      <c r="O46" s="7"/>
      <c r="P46" s="21"/>
    </row>
    <row r="47" spans="2:16" x14ac:dyDescent="0.25">
      <c r="B47" s="18"/>
      <c r="C47" s="143"/>
      <c r="D47" s="143"/>
      <c r="E47" s="143"/>
      <c r="F47" s="143"/>
      <c r="G47" s="143"/>
      <c r="H47" s="143"/>
      <c r="I47" s="25"/>
      <c r="J47" s="7"/>
      <c r="K47" s="144"/>
      <c r="L47" s="144"/>
      <c r="M47" s="144"/>
      <c r="N47" s="144"/>
      <c r="O47" s="7"/>
      <c r="P47" s="21"/>
    </row>
    <row r="48" spans="2:16" x14ac:dyDescent="0.25">
      <c r="B48" s="18"/>
      <c r="C48" s="142" t="s">
        <v>57</v>
      </c>
      <c r="D48" s="142"/>
      <c r="E48" s="142"/>
      <c r="F48" s="142"/>
      <c r="G48" s="142"/>
      <c r="H48" s="142"/>
      <c r="I48" s="25"/>
      <c r="J48" s="7"/>
      <c r="K48" s="145" t="s">
        <v>57</v>
      </c>
      <c r="L48" s="145"/>
      <c r="M48" s="145"/>
      <c r="N48" s="145"/>
      <c r="O48" s="7"/>
      <c r="P48" s="21"/>
    </row>
    <row r="49" spans="2:16" ht="22.5" x14ac:dyDescent="0.25">
      <c r="B49" s="18"/>
      <c r="C49" s="27" t="s">
        <v>2</v>
      </c>
      <c r="D49" s="27" t="s">
        <v>58</v>
      </c>
      <c r="E49" s="27" t="s">
        <v>60</v>
      </c>
      <c r="F49" s="27" t="s">
        <v>59</v>
      </c>
      <c r="G49" s="27" t="s">
        <v>60</v>
      </c>
      <c r="H49" s="27" t="s">
        <v>61</v>
      </c>
      <c r="I49" s="25"/>
      <c r="J49" s="7"/>
      <c r="K49" s="146" t="s">
        <v>2</v>
      </c>
      <c r="L49" s="147"/>
      <c r="M49" s="148"/>
      <c r="N49" s="27" t="s">
        <v>61</v>
      </c>
      <c r="O49" s="7"/>
      <c r="P49" s="21"/>
    </row>
    <row r="50" spans="2:16" x14ac:dyDescent="0.25">
      <c r="B50" s="18"/>
      <c r="C50" s="26" t="str">
        <f>+C12</f>
        <v>Piura</v>
      </c>
      <c r="D50" s="30">
        <f t="shared" ref="D50:D74" si="9">+E12</f>
        <v>36</v>
      </c>
      <c r="E50" s="54">
        <f>+D50*($G$78)</f>
        <v>86.724900000000005</v>
      </c>
      <c r="F50" s="30">
        <f>+G12</f>
        <v>467</v>
      </c>
      <c r="G50" s="54">
        <f t="shared" ref="G50:G74" si="10">+F50*$G$79</f>
        <v>365.80670400000002</v>
      </c>
      <c r="H50" s="55">
        <f>+G50+E50</f>
        <v>452.53160400000002</v>
      </c>
      <c r="I50" s="25"/>
      <c r="J50" s="64">
        <v>1</v>
      </c>
      <c r="K50" s="70" t="str">
        <f t="shared" ref="K50:K59" si="11">IF(N50=0, " - ",INDEX($C$50:$H$74,MATCH(N50,$H$50:$H$74,0),1))</f>
        <v>Piura</v>
      </c>
      <c r="L50" s="71"/>
      <c r="M50" s="72"/>
      <c r="N50" s="69">
        <f t="shared" ref="N50:N59" si="12">+LARGE($H$50:$H$74,J50)</f>
        <v>452.53160400000002</v>
      </c>
      <c r="O50" s="7"/>
      <c r="P50" s="21"/>
    </row>
    <row r="51" spans="2:16" x14ac:dyDescent="0.25">
      <c r="B51" s="18"/>
      <c r="C51" s="26" t="str">
        <f t="shared" ref="C51:C74" si="13">+C13</f>
        <v>Lambayeque</v>
      </c>
      <c r="D51" s="30">
        <f t="shared" si="9"/>
        <v>14</v>
      </c>
      <c r="E51" s="54">
        <f t="shared" ref="E51:E74" si="14">+D51*($G$78)</f>
        <v>33.726350000000004</v>
      </c>
      <c r="F51" s="30">
        <f t="shared" ref="F51:F74" si="15">+G13</f>
        <v>236</v>
      </c>
      <c r="G51" s="54">
        <f t="shared" si="10"/>
        <v>184.86163200000001</v>
      </c>
      <c r="H51" s="55">
        <f t="shared" ref="H51:H75" si="16">+G51+E51</f>
        <v>218.58798200000001</v>
      </c>
      <c r="I51" s="25"/>
      <c r="J51" s="64">
        <v>2</v>
      </c>
      <c r="K51" s="74" t="str">
        <f t="shared" si="11"/>
        <v>Lambayeque</v>
      </c>
      <c r="L51" s="67"/>
      <c r="M51" s="68"/>
      <c r="N51" s="69">
        <f t="shared" si="12"/>
        <v>218.58798200000001</v>
      </c>
      <c r="O51" s="7"/>
      <c r="P51" s="21"/>
    </row>
    <row r="52" spans="2:16" x14ac:dyDescent="0.25">
      <c r="B52" s="18"/>
      <c r="C52" s="26" t="str">
        <f t="shared" si="13"/>
        <v>Áncash</v>
      </c>
      <c r="D52" s="30">
        <f t="shared" si="9"/>
        <v>40</v>
      </c>
      <c r="E52" s="54">
        <f t="shared" si="14"/>
        <v>96.361000000000004</v>
      </c>
      <c r="F52" s="30">
        <f t="shared" si="15"/>
        <v>153</v>
      </c>
      <c r="G52" s="54">
        <f t="shared" si="10"/>
        <v>119.84673600000001</v>
      </c>
      <c r="H52" s="55">
        <f t="shared" si="16"/>
        <v>216.20773600000001</v>
      </c>
      <c r="I52" s="25"/>
      <c r="J52" s="64">
        <v>3</v>
      </c>
      <c r="K52" s="81" t="str">
        <f t="shared" si="11"/>
        <v>Áncash</v>
      </c>
      <c r="L52" s="82"/>
      <c r="M52" s="83"/>
      <c r="N52" s="63">
        <f t="shared" si="12"/>
        <v>216.20773600000001</v>
      </c>
      <c r="O52" s="7"/>
      <c r="P52" s="21"/>
    </row>
    <row r="53" spans="2:16" x14ac:dyDescent="0.25">
      <c r="B53" s="18"/>
      <c r="C53" s="26" t="str">
        <f t="shared" si="13"/>
        <v>Arequipa</v>
      </c>
      <c r="D53" s="30">
        <f t="shared" si="9"/>
        <v>9</v>
      </c>
      <c r="E53" s="54">
        <f t="shared" si="14"/>
        <v>21.681225000000001</v>
      </c>
      <c r="F53" s="30">
        <f t="shared" si="15"/>
        <v>135</v>
      </c>
      <c r="G53" s="54">
        <f t="shared" si="10"/>
        <v>105.74712</v>
      </c>
      <c r="H53" s="55">
        <f t="shared" si="16"/>
        <v>127.42834499999999</v>
      </c>
      <c r="I53" s="25"/>
      <c r="J53" s="64">
        <v>4</v>
      </c>
      <c r="K53" s="78" t="str">
        <f t="shared" si="11"/>
        <v>Arequipa</v>
      </c>
      <c r="L53" s="79"/>
      <c r="M53" s="80"/>
      <c r="N53" s="63">
        <f t="shared" si="12"/>
        <v>127.42834499999999</v>
      </c>
      <c r="O53" s="7"/>
      <c r="P53" s="21"/>
    </row>
    <row r="54" spans="2:16" x14ac:dyDescent="0.25">
      <c r="B54" s="18"/>
      <c r="C54" s="26" t="str">
        <f t="shared" si="13"/>
        <v>Huancavelica</v>
      </c>
      <c r="D54" s="30">
        <f t="shared" si="9"/>
        <v>11</v>
      </c>
      <c r="E54" s="54">
        <f t="shared" si="14"/>
        <v>26.499275000000001</v>
      </c>
      <c r="F54" s="30">
        <f t="shared" si="15"/>
        <v>92</v>
      </c>
      <c r="G54" s="54">
        <f t="shared" si="10"/>
        <v>72.064704000000006</v>
      </c>
      <c r="H54" s="55">
        <f t="shared" si="16"/>
        <v>98.563979000000003</v>
      </c>
      <c r="I54" s="25"/>
      <c r="J54" s="64">
        <v>5</v>
      </c>
      <c r="K54" s="75" t="str">
        <f t="shared" si="11"/>
        <v>Huancavelica</v>
      </c>
      <c r="L54" s="76"/>
      <c r="M54" s="77"/>
      <c r="N54" s="63">
        <f t="shared" si="12"/>
        <v>98.563979000000003</v>
      </c>
      <c r="O54" s="7"/>
      <c r="P54" s="21"/>
    </row>
    <row r="55" spans="2:16" x14ac:dyDescent="0.25">
      <c r="B55" s="18"/>
      <c r="C55" s="26" t="str">
        <f t="shared" si="13"/>
        <v>Tumbes</v>
      </c>
      <c r="D55" s="30">
        <f t="shared" si="9"/>
        <v>0</v>
      </c>
      <c r="E55" s="54">
        <f t="shared" si="14"/>
        <v>0</v>
      </c>
      <c r="F55" s="30">
        <f t="shared" si="15"/>
        <v>77</v>
      </c>
      <c r="G55" s="54">
        <f t="shared" si="10"/>
        <v>60.315024000000001</v>
      </c>
      <c r="H55" s="55">
        <f t="shared" si="16"/>
        <v>60.315024000000001</v>
      </c>
      <c r="I55" s="25"/>
      <c r="J55" s="64">
        <v>6</v>
      </c>
      <c r="K55" s="73" t="str">
        <f t="shared" si="11"/>
        <v>Lima</v>
      </c>
      <c r="L55" s="65"/>
      <c r="M55" s="66"/>
      <c r="N55" s="63">
        <f t="shared" si="12"/>
        <v>95.84435400000001</v>
      </c>
      <c r="O55" s="7"/>
      <c r="P55" s="21"/>
    </row>
    <row r="56" spans="2:16" x14ac:dyDescent="0.25">
      <c r="B56" s="18"/>
      <c r="C56" s="26" t="str">
        <f t="shared" si="13"/>
        <v>La Libertad</v>
      </c>
      <c r="D56" s="30">
        <f t="shared" si="9"/>
        <v>3</v>
      </c>
      <c r="E56" s="54">
        <f t="shared" si="14"/>
        <v>7.227075000000001</v>
      </c>
      <c r="F56" s="30">
        <f t="shared" si="15"/>
        <v>72</v>
      </c>
      <c r="G56" s="54">
        <f t="shared" si="10"/>
        <v>56.398464000000004</v>
      </c>
      <c r="H56" s="55">
        <f t="shared" si="16"/>
        <v>63.625539000000003</v>
      </c>
      <c r="I56" s="25"/>
      <c r="J56" s="64">
        <v>7</v>
      </c>
      <c r="K56" s="73" t="str">
        <f t="shared" si="11"/>
        <v>La Libertad</v>
      </c>
      <c r="L56" s="65"/>
      <c r="M56" s="66"/>
      <c r="N56" s="63">
        <f t="shared" si="12"/>
        <v>63.625539000000003</v>
      </c>
      <c r="O56" s="7"/>
      <c r="P56" s="21"/>
    </row>
    <row r="57" spans="2:16" x14ac:dyDescent="0.25">
      <c r="B57" s="18"/>
      <c r="C57" s="26" t="str">
        <f t="shared" si="13"/>
        <v>Cajamarca</v>
      </c>
      <c r="D57" s="30">
        <f t="shared" si="9"/>
        <v>3</v>
      </c>
      <c r="E57" s="54">
        <f t="shared" si="14"/>
        <v>7.227075000000001</v>
      </c>
      <c r="F57" s="30">
        <f t="shared" si="15"/>
        <v>58</v>
      </c>
      <c r="G57" s="54">
        <f t="shared" si="10"/>
        <v>45.432096000000001</v>
      </c>
      <c r="H57" s="55">
        <f t="shared" si="16"/>
        <v>52.659171000000001</v>
      </c>
      <c r="I57" s="25"/>
      <c r="J57" s="64">
        <v>8</v>
      </c>
      <c r="K57" s="73" t="str">
        <f t="shared" si="11"/>
        <v>Tumbes</v>
      </c>
      <c r="L57" s="65"/>
      <c r="M57" s="66"/>
      <c r="N57" s="63">
        <f t="shared" si="12"/>
        <v>60.315024000000001</v>
      </c>
      <c r="O57" s="7"/>
      <c r="P57" s="21"/>
    </row>
    <row r="58" spans="2:16" x14ac:dyDescent="0.25">
      <c r="B58" s="18"/>
      <c r="C58" s="26" t="str">
        <f t="shared" si="13"/>
        <v>Ica</v>
      </c>
      <c r="D58" s="30">
        <f t="shared" si="9"/>
        <v>3</v>
      </c>
      <c r="E58" s="54">
        <f t="shared" si="14"/>
        <v>7.227075000000001</v>
      </c>
      <c r="F58" s="30">
        <f t="shared" si="15"/>
        <v>59</v>
      </c>
      <c r="G58" s="54">
        <f t="shared" si="10"/>
        <v>46.215408000000004</v>
      </c>
      <c r="H58" s="55">
        <f t="shared" si="16"/>
        <v>53.442483000000003</v>
      </c>
      <c r="I58" s="25"/>
      <c r="J58" s="64">
        <v>9</v>
      </c>
      <c r="K58" s="73" t="str">
        <f t="shared" si="11"/>
        <v>Ica</v>
      </c>
      <c r="L58" s="65"/>
      <c r="M58" s="66"/>
      <c r="N58" s="63">
        <f t="shared" si="12"/>
        <v>53.442483000000003</v>
      </c>
      <c r="O58" s="7"/>
      <c r="P58" s="98">
        <f>+N59+N57+N56+N51+N50</f>
        <v>847.71932000000004</v>
      </c>
    </row>
    <row r="59" spans="2:16" x14ac:dyDescent="0.25">
      <c r="B59" s="18"/>
      <c r="C59" s="26" t="str">
        <f t="shared" si="13"/>
        <v>Lima</v>
      </c>
      <c r="D59" s="30">
        <f t="shared" si="9"/>
        <v>18</v>
      </c>
      <c r="E59" s="54">
        <f t="shared" si="14"/>
        <v>43.362450000000003</v>
      </c>
      <c r="F59" s="30">
        <f t="shared" si="15"/>
        <v>67</v>
      </c>
      <c r="G59" s="54">
        <f t="shared" si="10"/>
        <v>52.481904</v>
      </c>
      <c r="H59" s="55">
        <f t="shared" si="16"/>
        <v>95.84435400000001</v>
      </c>
      <c r="I59" s="7"/>
      <c r="J59" s="64">
        <v>10</v>
      </c>
      <c r="K59" s="73" t="str">
        <f t="shared" si="11"/>
        <v>Cajamarca</v>
      </c>
      <c r="L59" s="65"/>
      <c r="M59" s="66"/>
      <c r="N59" s="63">
        <f t="shared" si="12"/>
        <v>52.659171000000001</v>
      </c>
      <c r="O59" s="7"/>
      <c r="P59" s="99">
        <f>+P58/H75</f>
        <v>0.53497651621159092</v>
      </c>
    </row>
    <row r="60" spans="2:16" x14ac:dyDescent="0.25">
      <c r="B60" s="18"/>
      <c r="C60" s="26" t="str">
        <f t="shared" si="13"/>
        <v>Moquegua</v>
      </c>
      <c r="D60" s="30">
        <f t="shared" si="9"/>
        <v>0</v>
      </c>
      <c r="E60" s="54">
        <f t="shared" si="14"/>
        <v>0</v>
      </c>
      <c r="F60" s="30">
        <f t="shared" si="15"/>
        <v>30</v>
      </c>
      <c r="G60" s="54">
        <f t="shared" si="10"/>
        <v>23.499359999999999</v>
      </c>
      <c r="H60" s="55">
        <f t="shared" si="16"/>
        <v>23.499359999999999</v>
      </c>
      <c r="I60" s="7"/>
      <c r="J60" s="7"/>
      <c r="K60" s="138" t="s">
        <v>66</v>
      </c>
      <c r="L60" s="138"/>
      <c r="M60" s="137"/>
      <c r="N60" s="137"/>
      <c r="O60" s="7"/>
      <c r="P60" s="21"/>
    </row>
    <row r="61" spans="2:16" x14ac:dyDescent="0.25">
      <c r="B61" s="18"/>
      <c r="C61" s="26" t="str">
        <f t="shared" si="13"/>
        <v>Loreto</v>
      </c>
      <c r="D61" s="30">
        <f t="shared" si="9"/>
        <v>0</v>
      </c>
      <c r="E61" s="54">
        <f t="shared" si="14"/>
        <v>0</v>
      </c>
      <c r="F61" s="30">
        <f t="shared" si="15"/>
        <v>21</v>
      </c>
      <c r="G61" s="54">
        <f t="shared" si="10"/>
        <v>16.449552000000001</v>
      </c>
      <c r="H61" s="55">
        <f t="shared" si="16"/>
        <v>16.449552000000001</v>
      </c>
      <c r="I61" s="7"/>
      <c r="J61" s="7"/>
      <c r="O61" s="7"/>
      <c r="P61" s="21"/>
    </row>
    <row r="62" spans="2:16" x14ac:dyDescent="0.25">
      <c r="B62" s="18"/>
      <c r="C62" s="26" t="str">
        <f t="shared" si="13"/>
        <v>Apurímac</v>
      </c>
      <c r="D62" s="30">
        <f t="shared" si="9"/>
        <v>5</v>
      </c>
      <c r="E62" s="54">
        <f t="shared" si="14"/>
        <v>12.045125000000001</v>
      </c>
      <c r="F62" s="30">
        <f t="shared" si="15"/>
        <v>16</v>
      </c>
      <c r="G62" s="54">
        <f t="shared" si="10"/>
        <v>12.532992</v>
      </c>
      <c r="H62" s="55">
        <f t="shared" si="16"/>
        <v>24.578116999999999</v>
      </c>
      <c r="I62" s="7"/>
      <c r="J62" s="7"/>
      <c r="K62" s="7"/>
      <c r="L62" s="7"/>
      <c r="M62" s="7"/>
      <c r="N62" s="7"/>
      <c r="O62" s="7"/>
      <c r="P62" s="21"/>
    </row>
    <row r="63" spans="2:16" x14ac:dyDescent="0.25">
      <c r="B63" s="18"/>
      <c r="C63" s="26" t="str">
        <f t="shared" si="13"/>
        <v>Tacna</v>
      </c>
      <c r="D63" s="30">
        <f t="shared" si="9"/>
        <v>0</v>
      </c>
      <c r="E63" s="54">
        <f t="shared" si="14"/>
        <v>0</v>
      </c>
      <c r="F63" s="30">
        <f t="shared" si="15"/>
        <v>15</v>
      </c>
      <c r="G63" s="54">
        <f t="shared" si="10"/>
        <v>11.74968</v>
      </c>
      <c r="H63" s="55">
        <f t="shared" si="16"/>
        <v>11.74968</v>
      </c>
      <c r="I63" s="7"/>
      <c r="J63" s="7"/>
      <c r="K63" s="7"/>
      <c r="L63" s="7"/>
      <c r="M63" s="7"/>
      <c r="N63" s="7"/>
      <c r="O63" s="7"/>
      <c r="P63" s="21"/>
    </row>
    <row r="64" spans="2:16" x14ac:dyDescent="0.25">
      <c r="B64" s="18"/>
      <c r="C64" s="26" t="str">
        <f t="shared" si="13"/>
        <v>Pasco</v>
      </c>
      <c r="D64" s="30">
        <f t="shared" si="9"/>
        <v>2</v>
      </c>
      <c r="E64" s="54">
        <f t="shared" si="14"/>
        <v>4.8180500000000004</v>
      </c>
      <c r="F64" s="30">
        <f t="shared" si="15"/>
        <v>12</v>
      </c>
      <c r="G64" s="54">
        <f t="shared" si="10"/>
        <v>9.3997440000000001</v>
      </c>
      <c r="H64" s="55">
        <f t="shared" si="16"/>
        <v>14.217794000000001</v>
      </c>
      <c r="I64" s="7"/>
      <c r="J64" s="7"/>
      <c r="K64" s="7"/>
      <c r="L64" s="7"/>
      <c r="M64" s="7"/>
      <c r="N64" s="7"/>
      <c r="O64" s="7"/>
      <c r="P64" s="21"/>
    </row>
    <row r="65" spans="2:16" x14ac:dyDescent="0.25">
      <c r="B65" s="18"/>
      <c r="C65" s="26" t="str">
        <f t="shared" si="13"/>
        <v>Ayacucho</v>
      </c>
      <c r="D65" s="30">
        <f t="shared" si="9"/>
        <v>0</v>
      </c>
      <c r="E65" s="54">
        <f t="shared" si="14"/>
        <v>0</v>
      </c>
      <c r="F65" s="30">
        <f t="shared" si="15"/>
        <v>12</v>
      </c>
      <c r="G65" s="54">
        <f t="shared" si="10"/>
        <v>9.3997440000000001</v>
      </c>
      <c r="H65" s="55">
        <f t="shared" si="16"/>
        <v>9.3997440000000001</v>
      </c>
      <c r="I65" s="7"/>
      <c r="J65" s="7"/>
      <c r="M65" s="7"/>
      <c r="N65" s="7"/>
      <c r="O65" s="7"/>
      <c r="P65" s="21"/>
    </row>
    <row r="66" spans="2:16" x14ac:dyDescent="0.25">
      <c r="B66" s="18"/>
      <c r="C66" s="26" t="str">
        <f t="shared" si="13"/>
        <v>Ucayali</v>
      </c>
      <c r="D66" s="30">
        <f t="shared" si="9"/>
        <v>0</v>
      </c>
      <c r="E66" s="54">
        <f t="shared" si="14"/>
        <v>0</v>
      </c>
      <c r="F66" s="30">
        <f t="shared" si="15"/>
        <v>36</v>
      </c>
      <c r="G66" s="54">
        <f t="shared" si="10"/>
        <v>28.199232000000002</v>
      </c>
      <c r="H66" s="55">
        <f t="shared" si="16"/>
        <v>28.199232000000002</v>
      </c>
      <c r="I66" s="7"/>
      <c r="J66" s="7"/>
      <c r="K66" s="7"/>
      <c r="L66" s="7"/>
      <c r="M66" s="7"/>
      <c r="N66" s="7"/>
      <c r="O66" s="7"/>
      <c r="P66" s="21"/>
    </row>
    <row r="67" spans="2:16" x14ac:dyDescent="0.25">
      <c r="B67" s="18"/>
      <c r="C67" s="26" t="str">
        <f t="shared" si="13"/>
        <v>Huánuco</v>
      </c>
      <c r="D67" s="30">
        <f t="shared" si="9"/>
        <v>0</v>
      </c>
      <c r="E67" s="54">
        <f t="shared" si="14"/>
        <v>0</v>
      </c>
      <c r="F67" s="30">
        <f t="shared" si="15"/>
        <v>5</v>
      </c>
      <c r="G67" s="54">
        <f t="shared" si="10"/>
        <v>3.91656</v>
      </c>
      <c r="H67" s="55">
        <f t="shared" si="16"/>
        <v>3.91656</v>
      </c>
      <c r="I67" s="7"/>
      <c r="J67" s="7"/>
      <c r="K67" s="7"/>
      <c r="L67" s="7"/>
      <c r="M67" s="7"/>
      <c r="N67" s="7"/>
      <c r="O67" s="7"/>
      <c r="P67" s="21"/>
    </row>
    <row r="68" spans="2:16" x14ac:dyDescent="0.25">
      <c r="B68" s="18"/>
      <c r="C68" s="26" t="str">
        <f t="shared" si="13"/>
        <v>Junín</v>
      </c>
      <c r="D68" s="30">
        <f t="shared" si="9"/>
        <v>0</v>
      </c>
      <c r="E68" s="54">
        <f t="shared" si="14"/>
        <v>0</v>
      </c>
      <c r="F68" s="30">
        <f t="shared" si="15"/>
        <v>3</v>
      </c>
      <c r="G68" s="54">
        <f t="shared" si="10"/>
        <v>2.349936</v>
      </c>
      <c r="H68" s="55">
        <f t="shared" si="16"/>
        <v>2.349936</v>
      </c>
      <c r="I68" s="7"/>
      <c r="J68" s="7"/>
      <c r="K68" s="7"/>
      <c r="L68" s="7"/>
      <c r="M68" s="7"/>
      <c r="N68" s="7"/>
      <c r="O68" s="7"/>
      <c r="P68" s="21"/>
    </row>
    <row r="69" spans="2:16" x14ac:dyDescent="0.25">
      <c r="B69" s="18"/>
      <c r="C69" s="26" t="str">
        <f t="shared" si="13"/>
        <v>Madre de Dios</v>
      </c>
      <c r="D69" s="30">
        <f t="shared" si="9"/>
        <v>1</v>
      </c>
      <c r="E69" s="54">
        <f t="shared" si="14"/>
        <v>2.4090250000000002</v>
      </c>
      <c r="F69" s="30">
        <f t="shared" si="15"/>
        <v>3</v>
      </c>
      <c r="G69" s="54">
        <f t="shared" si="10"/>
        <v>2.349936</v>
      </c>
      <c r="H69" s="55">
        <f t="shared" si="16"/>
        <v>4.7589610000000002</v>
      </c>
      <c r="I69" s="7"/>
      <c r="J69" s="7"/>
      <c r="K69" s="7"/>
      <c r="L69" s="7"/>
      <c r="M69" s="7"/>
      <c r="N69" s="7"/>
      <c r="O69" s="7"/>
      <c r="P69" s="21"/>
    </row>
    <row r="70" spans="2:16" x14ac:dyDescent="0.25">
      <c r="B70" s="18"/>
      <c r="C70" s="26" t="str">
        <f t="shared" si="13"/>
        <v>Puno</v>
      </c>
      <c r="D70" s="30">
        <f t="shared" si="9"/>
        <v>0</v>
      </c>
      <c r="E70" s="54">
        <f t="shared" si="14"/>
        <v>0</v>
      </c>
      <c r="F70" s="30">
        <f t="shared" si="15"/>
        <v>3</v>
      </c>
      <c r="G70" s="54">
        <f t="shared" si="10"/>
        <v>2.349936</v>
      </c>
      <c r="H70" s="55">
        <f t="shared" si="16"/>
        <v>2.349936</v>
      </c>
      <c r="I70" s="7"/>
      <c r="J70" s="7"/>
      <c r="K70" s="7"/>
      <c r="L70" s="7"/>
      <c r="M70" s="7"/>
      <c r="N70" s="7"/>
      <c r="O70" s="7"/>
      <c r="P70" s="21"/>
    </row>
    <row r="71" spans="2:16" x14ac:dyDescent="0.25">
      <c r="B71" s="18"/>
      <c r="C71" s="26" t="str">
        <f t="shared" si="13"/>
        <v>San Martín</v>
      </c>
      <c r="D71" s="30">
        <f t="shared" si="9"/>
        <v>0</v>
      </c>
      <c r="E71" s="54">
        <f t="shared" si="14"/>
        <v>0</v>
      </c>
      <c r="F71" s="30">
        <f t="shared" si="15"/>
        <v>5</v>
      </c>
      <c r="G71" s="54">
        <f t="shared" si="10"/>
        <v>3.91656</v>
      </c>
      <c r="H71" s="55">
        <f t="shared" si="16"/>
        <v>3.91656</v>
      </c>
      <c r="I71" s="7"/>
      <c r="J71" s="7"/>
      <c r="K71" s="7"/>
      <c r="L71" s="7"/>
      <c r="M71" s="7"/>
      <c r="N71" s="7"/>
      <c r="O71" s="7"/>
      <c r="P71" s="21"/>
    </row>
    <row r="72" spans="2:16" x14ac:dyDescent="0.25">
      <c r="B72" s="18"/>
      <c r="C72" s="26" t="str">
        <f t="shared" si="13"/>
        <v>Amazonas</v>
      </c>
      <c r="D72" s="30">
        <f t="shared" si="9"/>
        <v>0</v>
      </c>
      <c r="E72" s="54">
        <f t="shared" si="14"/>
        <v>0</v>
      </c>
      <c r="F72" s="30">
        <f t="shared" si="15"/>
        <v>0</v>
      </c>
      <c r="G72" s="54">
        <f t="shared" si="10"/>
        <v>0</v>
      </c>
      <c r="H72" s="55">
        <f t="shared" si="16"/>
        <v>0</v>
      </c>
      <c r="I72" s="7"/>
      <c r="J72" s="7"/>
      <c r="K72" s="7"/>
      <c r="L72" s="7"/>
      <c r="M72" s="7"/>
      <c r="N72" s="7"/>
      <c r="O72" s="7"/>
      <c r="P72" s="21"/>
    </row>
    <row r="73" spans="2:16" x14ac:dyDescent="0.25">
      <c r="B73" s="18"/>
      <c r="C73" s="26" t="str">
        <f t="shared" si="13"/>
        <v>Callao</v>
      </c>
      <c r="D73" s="30">
        <f t="shared" si="9"/>
        <v>0</v>
      </c>
      <c r="E73" s="54">
        <f t="shared" si="14"/>
        <v>0</v>
      </c>
      <c r="F73" s="30">
        <f t="shared" si="15"/>
        <v>0</v>
      </c>
      <c r="G73" s="54">
        <f t="shared" si="10"/>
        <v>0</v>
      </c>
      <c r="H73" s="55">
        <f t="shared" si="16"/>
        <v>0</v>
      </c>
      <c r="I73" s="7"/>
      <c r="J73" s="7"/>
      <c r="K73" s="7"/>
      <c r="L73" s="7"/>
      <c r="M73" s="7"/>
      <c r="N73" s="7"/>
      <c r="O73" s="7"/>
      <c r="P73" s="21"/>
    </row>
    <row r="74" spans="2:16" x14ac:dyDescent="0.25">
      <c r="B74" s="18"/>
      <c r="C74" s="26" t="str">
        <f t="shared" si="13"/>
        <v>Cusco</v>
      </c>
      <c r="D74" s="30">
        <f t="shared" si="9"/>
        <v>0</v>
      </c>
      <c r="E74" s="54">
        <f t="shared" si="14"/>
        <v>0</v>
      </c>
      <c r="F74" s="30">
        <f t="shared" si="15"/>
        <v>0</v>
      </c>
      <c r="G74" s="54">
        <f t="shared" si="10"/>
        <v>0</v>
      </c>
      <c r="H74" s="55">
        <f t="shared" si="16"/>
        <v>0</v>
      </c>
      <c r="I74" s="7"/>
      <c r="J74" s="7"/>
      <c r="K74" s="7"/>
      <c r="L74" s="7"/>
      <c r="M74" s="7"/>
      <c r="N74" s="7"/>
      <c r="O74" s="7"/>
      <c r="P74" s="21"/>
    </row>
    <row r="75" spans="2:16" x14ac:dyDescent="0.25">
      <c r="B75" s="18"/>
      <c r="C75" s="52" t="s">
        <v>1</v>
      </c>
      <c r="D75" s="53">
        <f>SUM(D50:D74)</f>
        <v>145</v>
      </c>
      <c r="E75" s="53">
        <f>SUM(E50:E74)</f>
        <v>349.30862500000006</v>
      </c>
      <c r="F75" s="53">
        <f>SUM(F50:F74)</f>
        <v>1577</v>
      </c>
      <c r="G75" s="53">
        <f>SUM(G50:G74)</f>
        <v>1235.2830239999998</v>
      </c>
      <c r="H75" s="56">
        <f t="shared" si="16"/>
        <v>1584.591649</v>
      </c>
      <c r="I75" s="7"/>
      <c r="L75" s="7"/>
      <c r="M75" s="7"/>
      <c r="N75" s="7"/>
      <c r="O75" s="7"/>
      <c r="P75" s="21"/>
    </row>
    <row r="76" spans="2:16" x14ac:dyDescent="0.25">
      <c r="B76" s="18"/>
      <c r="C76" s="92" t="s">
        <v>65</v>
      </c>
      <c r="D76" s="92"/>
      <c r="E76" s="92"/>
      <c r="F76" s="92"/>
      <c r="G76" s="93"/>
      <c r="H76" s="94"/>
      <c r="I76" s="7"/>
      <c r="J76" s="7"/>
      <c r="K76" s="7"/>
      <c r="L76" s="7"/>
      <c r="M76" s="7"/>
      <c r="N76" s="7"/>
      <c r="O76" s="7"/>
      <c r="P76" s="21"/>
    </row>
    <row r="77" spans="2:16" x14ac:dyDescent="0.25">
      <c r="B77" s="18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21"/>
    </row>
    <row r="78" spans="2:16" x14ac:dyDescent="0.25">
      <c r="B78" s="18"/>
      <c r="C78" s="58" t="s">
        <v>62</v>
      </c>
      <c r="D78" s="59"/>
      <c r="E78" s="59"/>
      <c r="F78" s="59"/>
      <c r="G78" s="86">
        <v>2.4090250000000002</v>
      </c>
      <c r="H78" s="84" t="s">
        <v>68</v>
      </c>
      <c r="I78" s="7"/>
      <c r="J78" s="7"/>
      <c r="K78" s="7"/>
      <c r="L78" s="7"/>
      <c r="M78" s="7"/>
      <c r="N78" s="7"/>
      <c r="O78" s="7"/>
      <c r="P78" s="21"/>
    </row>
    <row r="79" spans="2:16" x14ac:dyDescent="0.25">
      <c r="B79" s="18"/>
      <c r="C79" s="60" t="s">
        <v>69</v>
      </c>
      <c r="D79" s="57"/>
      <c r="E79" s="57"/>
      <c r="F79" s="57"/>
      <c r="G79" s="87">
        <v>0.78331200000000001</v>
      </c>
      <c r="H79" s="85" t="s">
        <v>68</v>
      </c>
      <c r="I79" s="7"/>
      <c r="J79" s="7"/>
      <c r="K79" s="7"/>
      <c r="L79" s="7"/>
      <c r="M79" s="7"/>
      <c r="N79" s="7"/>
      <c r="O79" s="7"/>
      <c r="P79" s="21"/>
    </row>
    <row r="80" spans="2:16" x14ac:dyDescent="0.25">
      <c r="B80" s="18"/>
      <c r="C80" s="61" t="s">
        <v>64</v>
      </c>
      <c r="D80" s="62"/>
      <c r="E80" s="62"/>
      <c r="F80" s="62"/>
      <c r="G80" s="62"/>
      <c r="H80" s="51"/>
      <c r="I80" s="7"/>
      <c r="J80" s="7"/>
      <c r="K80" s="7"/>
      <c r="L80" s="7"/>
      <c r="M80" s="7"/>
      <c r="N80" s="7"/>
      <c r="O80" s="7"/>
      <c r="P80" s="21"/>
    </row>
    <row r="81" spans="2:16" x14ac:dyDescent="0.25">
      <c r="B81" s="18"/>
      <c r="C81" s="23"/>
      <c r="F81" s="7"/>
      <c r="G81" s="7"/>
      <c r="H81" s="7"/>
      <c r="I81" s="7"/>
      <c r="J81" s="7"/>
      <c r="K81" s="7"/>
      <c r="L81" s="7"/>
      <c r="M81" s="7"/>
      <c r="N81" s="7"/>
      <c r="O81" s="7"/>
      <c r="P81" s="21"/>
    </row>
    <row r="82" spans="2:16" x14ac:dyDescent="0.25">
      <c r="B82" s="17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93" spans="2:16" x14ac:dyDescent="0.25">
      <c r="L93" s="95"/>
    </row>
  </sheetData>
  <sortState ref="B12:H36">
    <sortCondition descending="1" ref="G12:G36"/>
  </sortState>
  <mergeCells count="17">
    <mergeCell ref="C48:H48"/>
    <mergeCell ref="C46:H47"/>
    <mergeCell ref="K46:N47"/>
    <mergeCell ref="K48:N48"/>
    <mergeCell ref="K60:N60"/>
    <mergeCell ref="K49:M49"/>
    <mergeCell ref="B1:P1"/>
    <mergeCell ref="C9:H9"/>
    <mergeCell ref="C10:H10"/>
    <mergeCell ref="C40:H40"/>
    <mergeCell ref="J18:O18"/>
    <mergeCell ref="K35:N35"/>
    <mergeCell ref="K36:N36"/>
    <mergeCell ref="K23:N23"/>
    <mergeCell ref="J9:O9"/>
    <mergeCell ref="J10:O10"/>
    <mergeCell ref="K21:N22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X82"/>
  <sheetViews>
    <sheetView zoomScale="115" zoomScaleNormal="115" workbookViewId="0">
      <selection activeCell="B1" sqref="B1:P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134" t="s">
        <v>121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2:16" x14ac:dyDescent="0.25">
      <c r="B2" s="9" t="str">
        <f>+B7</f>
        <v>1. Establecimientos de salud dañados por departamentos</v>
      </c>
      <c r="C2" s="19"/>
      <c r="D2" s="19"/>
      <c r="E2" s="19"/>
      <c r="F2" s="19"/>
      <c r="G2" s="19"/>
      <c r="H2" s="19"/>
      <c r="I2" s="9"/>
      <c r="J2" s="9"/>
      <c r="K2" s="9"/>
      <c r="L2" s="19"/>
      <c r="M2" s="12"/>
      <c r="N2" s="12"/>
      <c r="O2" s="12"/>
      <c r="P2" s="12"/>
    </row>
    <row r="3" spans="2:16" x14ac:dyDescent="0.25">
      <c r="B3" s="9" t="str">
        <f>+B44</f>
        <v>2. Costo de reconstrucción y rehabilitación de la infraestructura dañada durante la temporada de lluvias</v>
      </c>
      <c r="C3" s="10"/>
      <c r="D3" s="10"/>
      <c r="E3" s="10"/>
      <c r="F3" s="9"/>
      <c r="G3" s="9"/>
      <c r="H3" s="11"/>
      <c r="I3" s="9"/>
      <c r="J3" s="9"/>
      <c r="K3" s="9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4"/>
      <c r="C5" s="5"/>
      <c r="D5" s="5"/>
      <c r="E5" s="5"/>
      <c r="F5" s="5"/>
      <c r="G5" s="3"/>
      <c r="H5" s="3"/>
    </row>
    <row r="7" spans="2:16" x14ac:dyDescent="0.25">
      <c r="B7" s="24" t="s">
        <v>50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0"/>
    </row>
    <row r="8" spans="2:16" x14ac:dyDescent="0.25">
      <c r="B8" s="1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21"/>
    </row>
    <row r="9" spans="2:16" x14ac:dyDescent="0.25">
      <c r="B9" s="18"/>
      <c r="C9" s="135" t="s">
        <v>74</v>
      </c>
      <c r="D9" s="135"/>
      <c r="E9" s="135"/>
      <c r="F9" s="135"/>
      <c r="G9" s="135"/>
      <c r="H9" s="135"/>
      <c r="I9" s="7"/>
      <c r="J9" s="140" t="s">
        <v>75</v>
      </c>
      <c r="K9" s="140"/>
      <c r="L9" s="140"/>
      <c r="M9" s="140"/>
      <c r="N9" s="140"/>
      <c r="O9" s="140"/>
      <c r="P9" s="21"/>
    </row>
    <row r="10" spans="2:16" x14ac:dyDescent="0.25">
      <c r="B10" s="18"/>
      <c r="C10" s="136" t="s">
        <v>43</v>
      </c>
      <c r="D10" s="136"/>
      <c r="E10" s="136"/>
      <c r="F10" s="136"/>
      <c r="G10" s="136"/>
      <c r="H10" s="136"/>
      <c r="I10" s="7"/>
      <c r="J10" s="136" t="s">
        <v>43</v>
      </c>
      <c r="K10" s="136"/>
      <c r="L10" s="136"/>
      <c r="M10" s="136"/>
      <c r="N10" s="136"/>
      <c r="O10" s="136"/>
      <c r="P10" s="21"/>
    </row>
    <row r="11" spans="2:16" x14ac:dyDescent="0.25">
      <c r="B11" s="18"/>
      <c r="C11" s="27" t="s">
        <v>2</v>
      </c>
      <c r="D11" s="27" t="s">
        <v>32</v>
      </c>
      <c r="E11" s="27" t="s">
        <v>45</v>
      </c>
      <c r="F11" s="27" t="s">
        <v>35</v>
      </c>
      <c r="G11" s="27" t="s">
        <v>31</v>
      </c>
      <c r="H11" s="27" t="s">
        <v>33</v>
      </c>
      <c r="I11" s="25"/>
      <c r="J11" s="27" t="s">
        <v>36</v>
      </c>
      <c r="K11" s="27" t="s">
        <v>32</v>
      </c>
      <c r="L11" s="27" t="s">
        <v>34</v>
      </c>
      <c r="M11" s="27" t="s">
        <v>35</v>
      </c>
      <c r="N11" s="27" t="s">
        <v>31</v>
      </c>
      <c r="O11" s="27" t="s">
        <v>33</v>
      </c>
      <c r="P11" s="29"/>
    </row>
    <row r="12" spans="2:16" x14ac:dyDescent="0.25">
      <c r="B12" s="38">
        <v>1</v>
      </c>
      <c r="C12" s="26" t="s">
        <v>25</v>
      </c>
      <c r="D12" s="30">
        <f>+VLOOKUP(C12,[1]!salud,2,0)</f>
        <v>439</v>
      </c>
      <c r="E12" s="30">
        <f>+VLOOKUP(C12,[1]!coen,6,0)+VLOOKUP(C12,[1]!coen,7,0)</f>
        <v>0</v>
      </c>
      <c r="F12" s="32">
        <f t="shared" ref="F12:F36" si="0">+E12/D12</f>
        <v>0</v>
      </c>
      <c r="G12" s="30">
        <f>+VLOOKUP(C12,[1]!coen,5,0)</f>
        <v>141</v>
      </c>
      <c r="H12" s="32">
        <f t="shared" ref="H12:H36" si="1">+G12/D12</f>
        <v>0.32118451025056949</v>
      </c>
      <c r="I12" s="25"/>
      <c r="J12" s="26" t="s">
        <v>37</v>
      </c>
      <c r="K12" s="30">
        <f>+SUMIF(B12:B36,"=1",D12:D36)</f>
        <v>1925</v>
      </c>
      <c r="L12" s="30">
        <f>+SUMIF(B12:B36,"=1",E12:E36)</f>
        <v>17</v>
      </c>
      <c r="M12" s="32">
        <f>+L12/K12</f>
        <v>8.831168831168832E-3</v>
      </c>
      <c r="N12" s="30">
        <f>+SUMIF(B12:B36,"=1",G12:G36)</f>
        <v>319</v>
      </c>
      <c r="O12" s="32">
        <f>+N12/K12</f>
        <v>0.1657142857142857</v>
      </c>
      <c r="P12" s="29"/>
    </row>
    <row r="13" spans="2:16" x14ac:dyDescent="0.25">
      <c r="B13" s="38">
        <v>1</v>
      </c>
      <c r="C13" s="26" t="s">
        <v>20</v>
      </c>
      <c r="D13" s="30">
        <f>+VLOOKUP(C13,[1]!salud,2,0)</f>
        <v>212</v>
      </c>
      <c r="E13" s="30">
        <f>+VLOOKUP(C13,[1]!coen,6,0)+VLOOKUP(C13,[1]!coen,7,0)</f>
        <v>15</v>
      </c>
      <c r="F13" s="32">
        <f t="shared" si="0"/>
        <v>7.0754716981132074E-2</v>
      </c>
      <c r="G13" s="30">
        <f>+VLOOKUP(C13,[1]!coen,5,0)</f>
        <v>80</v>
      </c>
      <c r="H13" s="32">
        <f t="shared" si="1"/>
        <v>0.37735849056603776</v>
      </c>
      <c r="I13" s="25"/>
      <c r="J13" s="26" t="s">
        <v>39</v>
      </c>
      <c r="K13" s="30">
        <f>+SUMIF(B12:B36,"=2",D12:D36)</f>
        <v>1541</v>
      </c>
      <c r="L13" s="30">
        <f>+SUMIF(B12:B36,"=2",E12:E36)</f>
        <v>0</v>
      </c>
      <c r="M13" s="32">
        <f t="shared" ref="M13:M16" si="2">+L13/K13</f>
        <v>0</v>
      </c>
      <c r="N13" s="30">
        <f>+SUMIF(B12:B36,"=2",G12:G36)</f>
        <v>8</v>
      </c>
      <c r="O13" s="32">
        <f t="shared" ref="O13:O16" si="3">+N13/K13</f>
        <v>5.1914341336794286E-3</v>
      </c>
      <c r="P13" s="29"/>
    </row>
    <row r="14" spans="2:16" x14ac:dyDescent="0.25">
      <c r="B14" s="38">
        <v>3</v>
      </c>
      <c r="C14" s="26" t="s">
        <v>6</v>
      </c>
      <c r="D14" s="30">
        <f>+VLOOKUP(C14,[1]!salud,2,0)</f>
        <v>420</v>
      </c>
      <c r="E14" s="30">
        <f>+VLOOKUP(C14,[1]!coen,6,0)+VLOOKUP(C14,[1]!coen,7,0)</f>
        <v>2</v>
      </c>
      <c r="F14" s="32">
        <f t="shared" si="0"/>
        <v>4.7619047619047623E-3</v>
      </c>
      <c r="G14" s="30">
        <f>+VLOOKUP(C14,[1]!coen,5,0)</f>
        <v>92</v>
      </c>
      <c r="H14" s="32">
        <f t="shared" si="1"/>
        <v>0.21904761904761905</v>
      </c>
      <c r="I14" s="25"/>
      <c r="J14" s="26" t="s">
        <v>38</v>
      </c>
      <c r="K14" s="30">
        <f>+SUMIF(B12:B36,"=3",D12:D36)</f>
        <v>2943</v>
      </c>
      <c r="L14" s="30">
        <f>+SUMIF(B12:B36,"=3",E12:E36)</f>
        <v>9</v>
      </c>
      <c r="M14" s="32">
        <f t="shared" si="2"/>
        <v>3.0581039755351682E-3</v>
      </c>
      <c r="N14" s="30">
        <f>+SUMIF(B12:B36,"=3",G12:G36)</f>
        <v>161</v>
      </c>
      <c r="O14" s="32">
        <f t="shared" si="3"/>
        <v>5.4706082229018009E-2</v>
      </c>
      <c r="P14" s="29"/>
    </row>
    <row r="15" spans="2:16" x14ac:dyDescent="0.25">
      <c r="B15" s="38">
        <v>1</v>
      </c>
      <c r="C15" s="26" t="s">
        <v>19</v>
      </c>
      <c r="D15" s="30">
        <f>+VLOOKUP(C15,[1]!salud,2,0)</f>
        <v>356</v>
      </c>
      <c r="E15" s="30">
        <f>+VLOOKUP(C15,[1]!coen,6,0)+VLOOKUP(C15,[1]!coen,7,0)</f>
        <v>0</v>
      </c>
      <c r="F15" s="32">
        <f t="shared" si="0"/>
        <v>0</v>
      </c>
      <c r="G15" s="30">
        <f>+VLOOKUP(C15,[1]!coen,5,0)</f>
        <v>47</v>
      </c>
      <c r="H15" s="32">
        <f t="shared" si="1"/>
        <v>0.13202247191011235</v>
      </c>
      <c r="I15" s="25"/>
      <c r="J15" s="26" t="s">
        <v>40</v>
      </c>
      <c r="K15" s="30">
        <f>+SUMIF(B12:B36,"=4",D12:D36)</f>
        <v>1420</v>
      </c>
      <c r="L15" s="30">
        <f>+SUMIF(B12:B36,"=4",E12:E36)</f>
        <v>0</v>
      </c>
      <c r="M15" s="32">
        <f t="shared" si="2"/>
        <v>0</v>
      </c>
      <c r="N15" s="30">
        <f>+SUMIF(B12:B36,"=4",G12:G36)</f>
        <v>65</v>
      </c>
      <c r="O15" s="32">
        <f t="shared" si="3"/>
        <v>4.5774647887323945E-2</v>
      </c>
      <c r="P15" s="29"/>
    </row>
    <row r="16" spans="2:16" x14ac:dyDescent="0.25">
      <c r="B16" s="38">
        <v>1</v>
      </c>
      <c r="C16" s="26" t="s">
        <v>29</v>
      </c>
      <c r="D16" s="30">
        <f>+VLOOKUP(C16,[1]!salud,2,0)</f>
        <v>58</v>
      </c>
      <c r="E16" s="30">
        <f>+VLOOKUP(C16,[1]!coen,6,0)+VLOOKUP(C16,[1]!coen,7,0)</f>
        <v>0</v>
      </c>
      <c r="F16" s="32">
        <f t="shared" si="0"/>
        <v>0</v>
      </c>
      <c r="G16" s="30">
        <f>+VLOOKUP(C16,[1]!coen,5,0)</f>
        <v>38</v>
      </c>
      <c r="H16" s="32">
        <f t="shared" si="1"/>
        <v>0.65517241379310343</v>
      </c>
      <c r="I16" s="25"/>
      <c r="J16" s="26" t="s">
        <v>41</v>
      </c>
      <c r="K16" s="30">
        <f>+SUMIF(B12:B36,"=5",D12:D36)</f>
        <v>979</v>
      </c>
      <c r="L16" s="30">
        <f>+SUMIF(B12:B36,"=5",E12:E36)</f>
        <v>12</v>
      </c>
      <c r="M16" s="32">
        <f t="shared" si="2"/>
        <v>1.2257405515832482E-2</v>
      </c>
      <c r="N16" s="30">
        <f>+SUMIF(B12:B36,"=5",G12:G36)</f>
        <v>14</v>
      </c>
      <c r="O16" s="32">
        <f t="shared" si="3"/>
        <v>1.4300306435137897E-2</v>
      </c>
      <c r="P16" s="29"/>
    </row>
    <row r="17" spans="2:16" x14ac:dyDescent="0.25">
      <c r="B17" s="38">
        <v>4</v>
      </c>
      <c r="C17" s="26" t="s">
        <v>15</v>
      </c>
      <c r="D17" s="30">
        <f>+VLOOKUP(C17,[1]!salud,2,0)</f>
        <v>297</v>
      </c>
      <c r="E17" s="30">
        <f>+VLOOKUP(C17,[1]!coen,6,0)+VLOOKUP(C17,[1]!coen,7,0)</f>
        <v>0</v>
      </c>
      <c r="F17" s="32">
        <f t="shared" si="0"/>
        <v>0</v>
      </c>
      <c r="G17" s="30">
        <f>+VLOOKUP(C17,[1]!coen,5,0)</f>
        <v>41</v>
      </c>
      <c r="H17" s="32">
        <f t="shared" si="1"/>
        <v>0.13804713804713806</v>
      </c>
      <c r="I17" s="25"/>
      <c r="J17" s="28" t="s">
        <v>1</v>
      </c>
      <c r="K17" s="31">
        <f>SUM(K12:K16)</f>
        <v>8808</v>
      </c>
      <c r="L17" s="31">
        <f>SUM(L12:L16)</f>
        <v>38</v>
      </c>
      <c r="M17" s="33">
        <f>+L17/K17</f>
        <v>4.3142597638510449E-3</v>
      </c>
      <c r="N17" s="31">
        <f>SUM(N12:N16)</f>
        <v>567</v>
      </c>
      <c r="O17" s="33">
        <f>+N17/K17</f>
        <v>6.4373297002724802E-2</v>
      </c>
      <c r="P17" s="29"/>
    </row>
    <row r="18" spans="2:16" x14ac:dyDescent="0.25">
      <c r="B18" s="38">
        <v>3</v>
      </c>
      <c r="C18" s="26" t="s">
        <v>8</v>
      </c>
      <c r="D18" s="30">
        <f>+VLOOKUP(C18,[1]!salud,2,0)</f>
        <v>169</v>
      </c>
      <c r="E18" s="30">
        <f>+VLOOKUP(C18,[1]!coen,6,0)+VLOOKUP(C18,[1]!coen,7,0)</f>
        <v>0</v>
      </c>
      <c r="F18" s="32">
        <f t="shared" si="0"/>
        <v>0</v>
      </c>
      <c r="G18" s="30">
        <f>+VLOOKUP(C18,[1]!coen,5,0)</f>
        <v>30</v>
      </c>
      <c r="H18" s="32">
        <f t="shared" si="1"/>
        <v>0.17751479289940827</v>
      </c>
      <c r="I18" s="25"/>
      <c r="J18" s="149" t="s">
        <v>87</v>
      </c>
      <c r="K18" s="149"/>
      <c r="L18" s="149"/>
      <c r="M18" s="149"/>
      <c r="N18" s="149"/>
      <c r="O18" s="149"/>
      <c r="P18" s="29"/>
    </row>
    <row r="19" spans="2:16" x14ac:dyDescent="0.25">
      <c r="B19" s="38">
        <v>4</v>
      </c>
      <c r="C19" s="26" t="s">
        <v>24</v>
      </c>
      <c r="D19" s="30">
        <f>+VLOOKUP(C19,[1]!salud,2,0)</f>
        <v>70</v>
      </c>
      <c r="E19" s="30">
        <f>+VLOOKUP(C19,[1]!coen,6,0)+VLOOKUP(C19,[1]!coen,7,0)</f>
        <v>0</v>
      </c>
      <c r="F19" s="32">
        <f t="shared" si="0"/>
        <v>0</v>
      </c>
      <c r="G19" s="30">
        <f>+VLOOKUP(C19,[1]!coen,5,0)</f>
        <v>20</v>
      </c>
      <c r="H19" s="32">
        <f t="shared" si="1"/>
        <v>0.2857142857142857</v>
      </c>
      <c r="I19" s="25"/>
      <c r="P19" s="29"/>
    </row>
    <row r="20" spans="2:16" x14ac:dyDescent="0.25">
      <c r="B20" s="38">
        <v>3</v>
      </c>
      <c r="C20" s="26" t="s">
        <v>3</v>
      </c>
      <c r="D20" s="30">
        <f>+VLOOKUP(C20,[1]!salud,2,0)</f>
        <v>442</v>
      </c>
      <c r="E20" s="30">
        <f>+VLOOKUP(C20,[1]!coen,6,0)+VLOOKUP(C20,[1]!coen,7,0)</f>
        <v>5</v>
      </c>
      <c r="F20" s="32">
        <f t="shared" si="0"/>
        <v>1.1312217194570135E-2</v>
      </c>
      <c r="G20" s="30">
        <f>+VLOOKUP(C20,[1]!coen,5,0)</f>
        <v>26</v>
      </c>
      <c r="H20" s="32">
        <f t="shared" si="1"/>
        <v>5.8823529411764705E-2</v>
      </c>
      <c r="I20" s="25"/>
      <c r="P20" s="29"/>
    </row>
    <row r="21" spans="2:16" x14ac:dyDescent="0.25">
      <c r="B21" s="38">
        <v>5</v>
      </c>
      <c r="C21" s="26" t="s">
        <v>21</v>
      </c>
      <c r="D21" s="30">
        <f>+VLOOKUP(C21,[1]!salud,2,0)</f>
        <v>881</v>
      </c>
      <c r="E21" s="30">
        <f>+VLOOKUP(C21,[1]!coen,6,0)+VLOOKUP(C21,[1]!coen,7,0)</f>
        <v>12</v>
      </c>
      <c r="F21" s="32">
        <f t="shared" si="0"/>
        <v>1.362088535754824E-2</v>
      </c>
      <c r="G21" s="30">
        <f>+VLOOKUP(C21,[1]!coen,5,0)</f>
        <v>14</v>
      </c>
      <c r="H21" s="32">
        <f t="shared" si="1"/>
        <v>1.5891032917139614E-2</v>
      </c>
      <c r="I21" s="25"/>
      <c r="K21" s="141" t="s">
        <v>54</v>
      </c>
      <c r="L21" s="141"/>
      <c r="M21" s="141"/>
      <c r="N21" s="141"/>
      <c r="P21" s="29"/>
    </row>
    <row r="22" spans="2:16" x14ac:dyDescent="0.25">
      <c r="B22" s="38">
        <v>1</v>
      </c>
      <c r="C22" s="26" t="s">
        <v>16</v>
      </c>
      <c r="D22" s="30">
        <f>+VLOOKUP(C22,[1]!salud,2,0)</f>
        <v>860</v>
      </c>
      <c r="E22" s="30">
        <f>+VLOOKUP(C22,[1]!coen,6,0)+VLOOKUP(C22,[1]!coen,7,0)</f>
        <v>2</v>
      </c>
      <c r="F22" s="32">
        <f t="shared" si="0"/>
        <v>2.3255813953488372E-3</v>
      </c>
      <c r="G22" s="30">
        <f>+VLOOKUP(C22,[1]!coen,5,0)</f>
        <v>13</v>
      </c>
      <c r="H22" s="32">
        <f t="shared" si="1"/>
        <v>1.5116279069767442E-2</v>
      </c>
      <c r="I22" s="25"/>
      <c r="J22" s="7"/>
      <c r="K22" s="141"/>
      <c r="L22" s="141"/>
      <c r="M22" s="141"/>
      <c r="N22" s="141"/>
      <c r="P22" s="29"/>
    </row>
    <row r="23" spans="2:16" x14ac:dyDescent="0.25">
      <c r="B23" s="38">
        <v>3</v>
      </c>
      <c r="C23" s="26" t="s">
        <v>4</v>
      </c>
      <c r="D23" s="30">
        <f>+VLOOKUP(C23,[1]!salud,2,0)</f>
        <v>391</v>
      </c>
      <c r="E23" s="30">
        <f>+VLOOKUP(C23,[1]!coen,6,0)+VLOOKUP(C23,[1]!coen,7,0)</f>
        <v>1</v>
      </c>
      <c r="F23" s="32">
        <f t="shared" si="0"/>
        <v>2.5575447570332483E-3</v>
      </c>
      <c r="G23" s="30">
        <f>+VLOOKUP(C23,[1]!coen,5,0)</f>
        <v>7</v>
      </c>
      <c r="H23" s="32">
        <f t="shared" si="1"/>
        <v>1.7902813299232736E-2</v>
      </c>
      <c r="I23" s="25"/>
      <c r="J23" s="7"/>
      <c r="K23" s="139" t="s">
        <v>43</v>
      </c>
      <c r="L23" s="139"/>
      <c r="M23" s="139"/>
      <c r="N23" s="139"/>
      <c r="P23" s="29"/>
    </row>
    <row r="24" spans="2:16" x14ac:dyDescent="0.25">
      <c r="B24" s="38">
        <v>4</v>
      </c>
      <c r="C24" s="26" t="s">
        <v>28</v>
      </c>
      <c r="D24" s="30">
        <f>+VLOOKUP(C24,[1]!salud,2,0)</f>
        <v>96</v>
      </c>
      <c r="E24" s="30">
        <f>+VLOOKUP(C24,[1]!coen,6,0)+VLOOKUP(C24,[1]!coen,7,0)</f>
        <v>0</v>
      </c>
      <c r="F24" s="32">
        <f t="shared" si="0"/>
        <v>0</v>
      </c>
      <c r="G24" s="30">
        <f>+VLOOKUP(C24,[1]!coen,5,0)</f>
        <v>4</v>
      </c>
      <c r="H24" s="32">
        <f t="shared" si="1"/>
        <v>4.1666666666666664E-2</v>
      </c>
      <c r="I24" s="25"/>
      <c r="K24" s="27" t="s">
        <v>2</v>
      </c>
      <c r="L24" s="27" t="s">
        <v>35</v>
      </c>
      <c r="M24" s="27" t="s">
        <v>2</v>
      </c>
      <c r="N24" s="27" t="s">
        <v>33</v>
      </c>
      <c r="P24" s="29"/>
    </row>
    <row r="25" spans="2:16" x14ac:dyDescent="0.25">
      <c r="B25" s="38">
        <v>2</v>
      </c>
      <c r="C25" s="26" t="s">
        <v>30</v>
      </c>
      <c r="D25" s="30">
        <f>+VLOOKUP(C25,[1]!salud,2,0)</f>
        <v>222</v>
      </c>
      <c r="E25" s="30">
        <f>+VLOOKUP(C25,[1]!coen,6,0)+VLOOKUP(C25,[1]!coen,7,0)</f>
        <v>0</v>
      </c>
      <c r="F25" s="32">
        <f t="shared" si="0"/>
        <v>0</v>
      </c>
      <c r="G25" s="30">
        <f>+VLOOKUP(C25,[1]!coen,5,0)</f>
        <v>7</v>
      </c>
      <c r="H25" s="32">
        <f t="shared" si="1"/>
        <v>3.1531531531531529E-2</v>
      </c>
      <c r="I25" s="25"/>
      <c r="J25" s="22">
        <v>1</v>
      </c>
      <c r="K25" s="41" t="str">
        <f>IF(L25=0, " - ",INDEX($C$12:$H$36,MATCH(L25,$F$12:$F$36,0),1))</f>
        <v>Lambayeque</v>
      </c>
      <c r="L25" s="32">
        <f>+LARGE($F$12:$F$36,J25)</f>
        <v>7.0754716981132074E-2</v>
      </c>
      <c r="M25" s="41" t="str">
        <f t="shared" ref="M25:M34" si="4">+INDEX($C$12:$H$36,MATCH(N25,$H$12:$H$36,0),1)</f>
        <v>Tumbes</v>
      </c>
      <c r="N25" s="32">
        <f t="shared" ref="N25:N34" si="5">+LARGE($H$12:$H$36,J25)</f>
        <v>0.65517241379310343</v>
      </c>
      <c r="O25" s="25"/>
      <c r="P25" s="29"/>
    </row>
    <row r="26" spans="2:16" x14ac:dyDescent="0.25">
      <c r="B26" s="38">
        <v>3</v>
      </c>
      <c r="C26" s="26" t="s">
        <v>5</v>
      </c>
      <c r="D26" s="30">
        <f>+VLOOKUP(C26,[1]!salud,2,0)</f>
        <v>404</v>
      </c>
      <c r="E26" s="30">
        <f>+VLOOKUP(C26,[1]!coen,6,0)+VLOOKUP(C26,[1]!coen,7,0)</f>
        <v>0</v>
      </c>
      <c r="F26" s="32">
        <f t="shared" si="0"/>
        <v>0</v>
      </c>
      <c r="G26" s="30">
        <f>+VLOOKUP(C26,[1]!coen,5,0)</f>
        <v>3</v>
      </c>
      <c r="H26" s="32">
        <f t="shared" si="1"/>
        <v>7.4257425742574254E-3</v>
      </c>
      <c r="I26" s="25"/>
      <c r="J26" s="22">
        <v>2</v>
      </c>
      <c r="K26" s="42" t="str">
        <f t="shared" ref="K26:K34" si="6">IF(L26=0, " - ",INDEX($C$12:$H$36,MATCH(L26,$F$12:$F$36,0),1))</f>
        <v>Lima</v>
      </c>
      <c r="L26" s="32">
        <f t="shared" ref="L26:L34" si="7">+LARGE($F$12:$F$36,J26)</f>
        <v>1.362088535754824E-2</v>
      </c>
      <c r="M26" s="42" t="str">
        <f t="shared" si="4"/>
        <v>Lambayeque</v>
      </c>
      <c r="N26" s="32">
        <f t="shared" si="5"/>
        <v>0.37735849056603776</v>
      </c>
      <c r="O26" s="25"/>
      <c r="P26" s="29"/>
    </row>
    <row r="27" spans="2:16" x14ac:dyDescent="0.25">
      <c r="B27" s="38">
        <v>3</v>
      </c>
      <c r="C27" s="26" t="s">
        <v>10</v>
      </c>
      <c r="D27" s="30">
        <f>+VLOOKUP(C27,[1]!salud,2,0)</f>
        <v>271</v>
      </c>
      <c r="E27" s="30">
        <f>+VLOOKUP(C27,[1]!coen,6,0)+VLOOKUP(C27,[1]!coen,7,0)</f>
        <v>1</v>
      </c>
      <c r="F27" s="32">
        <f t="shared" si="0"/>
        <v>3.6900369003690036E-3</v>
      </c>
      <c r="G27" s="30">
        <f>+VLOOKUP(C27,[1]!coen,5,0)</f>
        <v>2</v>
      </c>
      <c r="H27" s="32">
        <f t="shared" si="1"/>
        <v>7.3800738007380072E-3</v>
      </c>
      <c r="I27" s="25"/>
      <c r="J27" s="22">
        <v>3</v>
      </c>
      <c r="K27" s="40" t="str">
        <f t="shared" si="6"/>
        <v>Áncash</v>
      </c>
      <c r="L27" s="32">
        <f t="shared" si="7"/>
        <v>1.1312217194570135E-2</v>
      </c>
      <c r="M27" s="40" t="str">
        <f t="shared" si="4"/>
        <v>Piura</v>
      </c>
      <c r="N27" s="32">
        <f t="shared" si="5"/>
        <v>0.32118451025056949</v>
      </c>
      <c r="P27" s="29"/>
    </row>
    <row r="28" spans="2:16" x14ac:dyDescent="0.25">
      <c r="B28" s="38">
        <v>2</v>
      </c>
      <c r="C28" s="26" t="s">
        <v>27</v>
      </c>
      <c r="D28" s="30">
        <f>+VLOOKUP(C28,[1]!salud,2,0)</f>
        <v>393</v>
      </c>
      <c r="E28" s="30">
        <f>+VLOOKUP(C28,[1]!coen,6,0)+VLOOKUP(C28,[1]!coen,7,0)</f>
        <v>0</v>
      </c>
      <c r="F28" s="32">
        <f t="shared" si="0"/>
        <v>0</v>
      </c>
      <c r="G28" s="30">
        <f>+VLOOKUP(C28,[1]!coen,5,0)</f>
        <v>1</v>
      </c>
      <c r="H28" s="32">
        <f t="shared" si="1"/>
        <v>2.5445292620865142E-3</v>
      </c>
      <c r="I28" s="25"/>
      <c r="J28" s="22">
        <v>4</v>
      </c>
      <c r="K28" s="43" t="str">
        <f t="shared" si="6"/>
        <v>Huancavelica</v>
      </c>
      <c r="L28" s="32">
        <f t="shared" si="7"/>
        <v>4.7619047619047623E-3</v>
      </c>
      <c r="M28" s="43" t="str">
        <f t="shared" si="4"/>
        <v>Moquegua</v>
      </c>
      <c r="N28" s="32">
        <f t="shared" si="5"/>
        <v>0.2857142857142857</v>
      </c>
      <c r="P28" s="29"/>
    </row>
    <row r="29" spans="2:16" x14ac:dyDescent="0.25">
      <c r="B29" s="38">
        <v>3</v>
      </c>
      <c r="C29" s="26" t="s">
        <v>9</v>
      </c>
      <c r="D29" s="30">
        <f>+VLOOKUP(C29,[1]!salud,2,0)</f>
        <v>528</v>
      </c>
      <c r="E29" s="30">
        <f>+VLOOKUP(C29,[1]!coen,6,0)+VLOOKUP(C29,[1]!coen,7,0)</f>
        <v>0</v>
      </c>
      <c r="F29" s="32">
        <f t="shared" si="0"/>
        <v>0</v>
      </c>
      <c r="G29" s="30">
        <f>+VLOOKUP(C29,[1]!coen,5,0)</f>
        <v>1</v>
      </c>
      <c r="H29" s="32">
        <f t="shared" si="1"/>
        <v>1.893939393939394E-3</v>
      </c>
      <c r="I29" s="25"/>
      <c r="J29" s="22">
        <v>5</v>
      </c>
      <c r="K29" s="39" t="str">
        <f t="shared" si="6"/>
        <v>Pasco</v>
      </c>
      <c r="L29" s="32">
        <f t="shared" si="7"/>
        <v>3.6900369003690036E-3</v>
      </c>
      <c r="M29" s="39" t="str">
        <f t="shared" si="4"/>
        <v>Huancavelica</v>
      </c>
      <c r="N29" s="32">
        <f t="shared" si="5"/>
        <v>0.21904761904761905</v>
      </c>
      <c r="P29" s="29"/>
    </row>
    <row r="30" spans="2:16" x14ac:dyDescent="0.25">
      <c r="B30" s="38">
        <v>2</v>
      </c>
      <c r="C30" s="26" t="s">
        <v>14</v>
      </c>
      <c r="D30" s="30">
        <f>+VLOOKUP(C30,[1]!salud,2,0)</f>
        <v>498</v>
      </c>
      <c r="E30" s="30">
        <f>+VLOOKUP(C30,[1]!coen,6,0)+VLOOKUP(C30,[1]!coen,7,0)</f>
        <v>0</v>
      </c>
      <c r="F30" s="32">
        <f t="shared" si="0"/>
        <v>0</v>
      </c>
      <c r="G30" s="30">
        <f>+VLOOKUP(C30,[1]!coen,5,0)</f>
        <v>0</v>
      </c>
      <c r="H30" s="32">
        <f t="shared" si="1"/>
        <v>0</v>
      </c>
      <c r="I30" s="25"/>
      <c r="J30" s="22">
        <v>6</v>
      </c>
      <c r="K30" s="26" t="str">
        <f t="shared" si="6"/>
        <v>Apurímac</v>
      </c>
      <c r="L30" s="32">
        <f t="shared" si="7"/>
        <v>2.5575447570332483E-3</v>
      </c>
      <c r="M30" s="26" t="str">
        <f t="shared" si="4"/>
        <v>Ica</v>
      </c>
      <c r="N30" s="32">
        <f t="shared" si="5"/>
        <v>0.17751479289940827</v>
      </c>
      <c r="P30" s="29"/>
    </row>
    <row r="31" spans="2:16" x14ac:dyDescent="0.25">
      <c r="B31" s="38">
        <v>5</v>
      </c>
      <c r="C31" s="26" t="s">
        <v>17</v>
      </c>
      <c r="D31" s="30">
        <f>+VLOOKUP(C31,[1]!salud,2,0)</f>
        <v>98</v>
      </c>
      <c r="E31" s="30">
        <f>+VLOOKUP(C31,[1]!coen,6,0)+VLOOKUP(C31,[1]!coen,7,0)</f>
        <v>0</v>
      </c>
      <c r="F31" s="32">
        <f t="shared" si="0"/>
        <v>0</v>
      </c>
      <c r="G31" s="30">
        <f>+VLOOKUP(C31,[1]!coen,5,0)</f>
        <v>0</v>
      </c>
      <c r="H31" s="32">
        <f t="shared" si="1"/>
        <v>0</v>
      </c>
      <c r="I31" s="25"/>
      <c r="J31" s="22">
        <v>7</v>
      </c>
      <c r="K31" s="26" t="str">
        <f t="shared" si="6"/>
        <v>Cajamarca</v>
      </c>
      <c r="L31" s="32">
        <f t="shared" si="7"/>
        <v>2.3255813953488372E-3</v>
      </c>
      <c r="M31" s="26" t="str">
        <f t="shared" si="4"/>
        <v>Arequipa</v>
      </c>
      <c r="N31" s="32">
        <f t="shared" si="5"/>
        <v>0.13804713804713806</v>
      </c>
      <c r="P31" s="29"/>
    </row>
    <row r="32" spans="2:16" x14ac:dyDescent="0.25">
      <c r="B32" s="38">
        <v>4</v>
      </c>
      <c r="C32" s="26" t="s">
        <v>18</v>
      </c>
      <c r="D32" s="30">
        <f>+VLOOKUP(C32,[1]!salud,2,0)</f>
        <v>356</v>
      </c>
      <c r="E32" s="30">
        <f>+VLOOKUP(C32,[1]!coen,6,0)+VLOOKUP(C32,[1]!coen,7,0)</f>
        <v>0</v>
      </c>
      <c r="F32" s="32">
        <f t="shared" si="0"/>
        <v>0</v>
      </c>
      <c r="G32" s="30">
        <f>+VLOOKUP(C32,[1]!coen,5,0)</f>
        <v>0</v>
      </c>
      <c r="H32" s="32">
        <f t="shared" si="1"/>
        <v>0</v>
      </c>
      <c r="I32" s="25"/>
      <c r="J32" s="22">
        <v>8</v>
      </c>
      <c r="K32" s="26" t="str">
        <f t="shared" si="6"/>
        <v xml:space="preserve"> - </v>
      </c>
      <c r="L32" s="32">
        <f t="shared" si="7"/>
        <v>0</v>
      </c>
      <c r="M32" s="26" t="str">
        <f t="shared" si="4"/>
        <v>La Libertad</v>
      </c>
      <c r="N32" s="32">
        <f t="shared" si="5"/>
        <v>0.13202247191011235</v>
      </c>
      <c r="P32" s="29"/>
    </row>
    <row r="33" spans="2:16" x14ac:dyDescent="0.25">
      <c r="B33" s="38">
        <v>3</v>
      </c>
      <c r="C33" s="26" t="s">
        <v>7</v>
      </c>
      <c r="D33" s="30">
        <f>+VLOOKUP(C33,[1]!salud,2,0)</f>
        <v>318</v>
      </c>
      <c r="E33" s="30">
        <f>+VLOOKUP(C33,[1]!coen,6,0)+VLOOKUP(C33,[1]!coen,7,0)</f>
        <v>0</v>
      </c>
      <c r="F33" s="32">
        <f t="shared" si="0"/>
        <v>0</v>
      </c>
      <c r="G33" s="30">
        <f>+VLOOKUP(C33,[1]!coen,5,0)</f>
        <v>0</v>
      </c>
      <c r="H33" s="32">
        <f t="shared" si="1"/>
        <v>0</v>
      </c>
      <c r="I33" s="25"/>
      <c r="J33" s="22">
        <v>9</v>
      </c>
      <c r="K33" s="26" t="str">
        <f t="shared" si="6"/>
        <v xml:space="preserve"> - </v>
      </c>
      <c r="L33" s="32">
        <f t="shared" si="7"/>
        <v>0</v>
      </c>
      <c r="M33" s="26" t="str">
        <f t="shared" si="4"/>
        <v>Áncash</v>
      </c>
      <c r="N33" s="32">
        <f t="shared" si="5"/>
        <v>5.8823529411764705E-2</v>
      </c>
      <c r="P33" s="29"/>
    </row>
    <row r="34" spans="2:16" x14ac:dyDescent="0.25">
      <c r="B34" s="38">
        <v>2</v>
      </c>
      <c r="C34" s="26" t="s">
        <v>22</v>
      </c>
      <c r="D34" s="30">
        <f>+VLOOKUP(C34,[1]!salud,2,0)</f>
        <v>428</v>
      </c>
      <c r="E34" s="30">
        <f>+VLOOKUP(C34,[1]!coen,6,0)+VLOOKUP(C34,[1]!coen,7,0)</f>
        <v>0</v>
      </c>
      <c r="F34" s="32">
        <f t="shared" si="0"/>
        <v>0</v>
      </c>
      <c r="G34" s="30">
        <f>+VLOOKUP(C34,[1]!coen,5,0)</f>
        <v>0</v>
      </c>
      <c r="H34" s="32">
        <f t="shared" si="1"/>
        <v>0</v>
      </c>
      <c r="I34" s="25"/>
      <c r="J34" s="22">
        <v>10</v>
      </c>
      <c r="K34" s="26" t="str">
        <f t="shared" si="6"/>
        <v xml:space="preserve"> - </v>
      </c>
      <c r="L34" s="32">
        <f t="shared" si="7"/>
        <v>0</v>
      </c>
      <c r="M34" s="26" t="str">
        <f t="shared" si="4"/>
        <v>Tacna</v>
      </c>
      <c r="N34" s="32">
        <f t="shared" si="5"/>
        <v>4.1666666666666664E-2</v>
      </c>
      <c r="P34" s="29"/>
    </row>
    <row r="35" spans="2:16" x14ac:dyDescent="0.25">
      <c r="B35" s="38">
        <v>4</v>
      </c>
      <c r="C35" s="26" t="s">
        <v>23</v>
      </c>
      <c r="D35" s="30">
        <f>+VLOOKUP(C35,[1]!salud,2,0)</f>
        <v>106</v>
      </c>
      <c r="E35" s="30">
        <f>+VLOOKUP(C35,[1]!coen,6,0)+VLOOKUP(C35,[1]!coen,7,0)</f>
        <v>0</v>
      </c>
      <c r="F35" s="32">
        <f t="shared" si="0"/>
        <v>0</v>
      </c>
      <c r="G35" s="30">
        <f>+VLOOKUP(C35,[1]!coen,5,0)</f>
        <v>0</v>
      </c>
      <c r="H35" s="32">
        <f t="shared" si="1"/>
        <v>0</v>
      </c>
      <c r="I35" s="25"/>
      <c r="K35" s="150" t="s">
        <v>51</v>
      </c>
      <c r="L35" s="150"/>
      <c r="M35" s="150"/>
      <c r="N35" s="150"/>
      <c r="P35" s="29"/>
    </row>
    <row r="36" spans="2:16" x14ac:dyDescent="0.25">
      <c r="B36" s="38">
        <v>4</v>
      </c>
      <c r="C36" s="26" t="s">
        <v>26</v>
      </c>
      <c r="D36" s="30">
        <f>+VLOOKUP(C36,[1]!salud,2,0)</f>
        <v>495</v>
      </c>
      <c r="E36" s="30">
        <f>+VLOOKUP(C36,[1]!coen,6,0)+VLOOKUP(C36,[1]!coen,7,0)</f>
        <v>0</v>
      </c>
      <c r="F36" s="32">
        <f t="shared" si="0"/>
        <v>0</v>
      </c>
      <c r="G36" s="30">
        <f>+VLOOKUP(C36,[1]!coen,5,0)</f>
        <v>0</v>
      </c>
      <c r="H36" s="32">
        <f t="shared" si="1"/>
        <v>0</v>
      </c>
      <c r="I36" s="25"/>
      <c r="K36" s="149" t="s">
        <v>44</v>
      </c>
      <c r="L36" s="149"/>
      <c r="M36" s="149"/>
      <c r="N36" s="149"/>
      <c r="P36" s="29"/>
    </row>
    <row r="37" spans="2:16" x14ac:dyDescent="0.25">
      <c r="B37" s="18"/>
      <c r="C37" s="28" t="s">
        <v>1</v>
      </c>
      <c r="D37" s="31">
        <f>SUM(D12:D36)</f>
        <v>8808</v>
      </c>
      <c r="E37" s="31">
        <f>SUM(E12:E36)</f>
        <v>38</v>
      </c>
      <c r="F37" s="33">
        <f t="shared" ref="F37" si="8">+E37/D37</f>
        <v>4.3142597638510449E-3</v>
      </c>
      <c r="G37" s="31">
        <f>SUM(G12:G36)</f>
        <v>567</v>
      </c>
      <c r="H37" s="33">
        <f t="shared" ref="H37" si="9">+G37/D37</f>
        <v>6.4373297002724802E-2</v>
      </c>
      <c r="I37" s="25"/>
      <c r="P37" s="29"/>
    </row>
    <row r="38" spans="2:16" x14ac:dyDescent="0.25">
      <c r="B38" s="18"/>
      <c r="C38" s="49" t="s">
        <v>55</v>
      </c>
      <c r="D38" s="46"/>
      <c r="E38" s="46"/>
      <c r="F38" s="46"/>
      <c r="G38" s="46"/>
      <c r="H38" s="46"/>
      <c r="I38" s="23"/>
      <c r="P38" s="35"/>
    </row>
    <row r="39" spans="2:16" x14ac:dyDescent="0.25">
      <c r="B39" s="18"/>
      <c r="C39" s="45" t="s">
        <v>53</v>
      </c>
      <c r="D39" s="46"/>
      <c r="E39" s="46"/>
      <c r="F39" s="46"/>
      <c r="G39" s="46"/>
      <c r="H39" s="46"/>
      <c r="I39" s="23"/>
      <c r="J39" s="23"/>
      <c r="K39" s="23"/>
      <c r="L39" s="23"/>
      <c r="M39" s="23"/>
      <c r="N39" s="23"/>
      <c r="O39" s="23"/>
      <c r="P39" s="35"/>
    </row>
    <row r="40" spans="2:16" x14ac:dyDescent="0.25">
      <c r="B40" s="18"/>
      <c r="C40" s="149" t="s">
        <v>87</v>
      </c>
      <c r="D40" s="149"/>
      <c r="E40" s="149"/>
      <c r="F40" s="149"/>
      <c r="G40" s="149"/>
      <c r="H40" s="149"/>
      <c r="I40" s="23"/>
      <c r="J40" s="23"/>
      <c r="K40" s="23"/>
      <c r="L40" s="23"/>
      <c r="M40" s="23"/>
      <c r="N40" s="23"/>
      <c r="O40" s="23"/>
      <c r="P40" s="35"/>
    </row>
    <row r="41" spans="2:16" x14ac:dyDescent="0.25">
      <c r="B41" s="17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</row>
    <row r="44" spans="2:16" x14ac:dyDescent="0.25">
      <c r="B44" s="24" t="s">
        <v>56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</row>
    <row r="45" spans="2:16" x14ac:dyDescent="0.25">
      <c r="B45" s="18"/>
      <c r="C45" s="23"/>
      <c r="D45" s="7"/>
      <c r="E45" s="7"/>
      <c r="F45" s="7"/>
      <c r="G45" s="7"/>
      <c r="H45" s="7"/>
      <c r="I45" s="7"/>
      <c r="J45" s="23"/>
      <c r="K45" s="23"/>
      <c r="L45" s="23"/>
      <c r="M45" s="23"/>
      <c r="N45" s="23"/>
      <c r="O45" s="23"/>
      <c r="P45" s="35"/>
    </row>
    <row r="46" spans="2:16" x14ac:dyDescent="0.25">
      <c r="B46" s="18"/>
      <c r="C46" s="143" t="s">
        <v>70</v>
      </c>
      <c r="D46" s="143"/>
      <c r="E46" s="143"/>
      <c r="F46" s="143"/>
      <c r="G46" s="143"/>
      <c r="H46" s="143"/>
      <c r="I46" s="7"/>
      <c r="J46" s="7"/>
      <c r="K46" s="144" t="s">
        <v>71</v>
      </c>
      <c r="L46" s="144"/>
      <c r="M46" s="144"/>
      <c r="N46" s="144"/>
      <c r="O46" s="7"/>
      <c r="P46" s="21"/>
    </row>
    <row r="47" spans="2:16" x14ac:dyDescent="0.25">
      <c r="B47" s="18"/>
      <c r="C47" s="143"/>
      <c r="D47" s="143"/>
      <c r="E47" s="143"/>
      <c r="F47" s="143"/>
      <c r="G47" s="143"/>
      <c r="H47" s="143"/>
      <c r="I47" s="25"/>
      <c r="J47" s="7"/>
      <c r="K47" s="144"/>
      <c r="L47" s="144"/>
      <c r="M47" s="144"/>
      <c r="N47" s="144"/>
      <c r="O47" s="7"/>
      <c r="P47" s="21"/>
    </row>
    <row r="48" spans="2:16" x14ac:dyDescent="0.25">
      <c r="B48" s="18"/>
      <c r="C48" s="142" t="s">
        <v>57</v>
      </c>
      <c r="D48" s="142"/>
      <c r="E48" s="142"/>
      <c r="F48" s="142"/>
      <c r="G48" s="142"/>
      <c r="H48" s="142"/>
      <c r="I48" s="25"/>
      <c r="J48" s="7"/>
      <c r="K48" s="145" t="s">
        <v>57</v>
      </c>
      <c r="L48" s="145"/>
      <c r="M48" s="145"/>
      <c r="N48" s="145"/>
      <c r="O48" s="7"/>
      <c r="P48" s="21"/>
    </row>
    <row r="49" spans="2:16" ht="22.5" x14ac:dyDescent="0.25">
      <c r="B49" s="18"/>
      <c r="C49" s="27" t="s">
        <v>2</v>
      </c>
      <c r="D49" s="27" t="s">
        <v>72</v>
      </c>
      <c r="E49" s="27" t="s">
        <v>60</v>
      </c>
      <c r="F49" s="27" t="s">
        <v>73</v>
      </c>
      <c r="G49" s="27" t="s">
        <v>60</v>
      </c>
      <c r="H49" s="27" t="s">
        <v>61</v>
      </c>
      <c r="I49" s="25"/>
      <c r="J49" s="7"/>
      <c r="K49" s="146" t="s">
        <v>2</v>
      </c>
      <c r="L49" s="147"/>
      <c r="M49" s="148"/>
      <c r="N49" s="27" t="s">
        <v>61</v>
      </c>
      <c r="O49" s="7"/>
      <c r="P49" s="21"/>
    </row>
    <row r="50" spans="2:16" x14ac:dyDescent="0.25">
      <c r="B50" s="18"/>
      <c r="C50" s="26" t="str">
        <f>+C12</f>
        <v>Piura</v>
      </c>
      <c r="D50" s="30">
        <f t="shared" ref="D50:D74" si="10">+E12</f>
        <v>0</v>
      </c>
      <c r="E50" s="54">
        <f>+D50*($G$78)</f>
        <v>0</v>
      </c>
      <c r="F50" s="30">
        <f>+G12</f>
        <v>141</v>
      </c>
      <c r="G50" s="54">
        <f t="shared" ref="G50:G74" si="11">+F50*$G$79</f>
        <v>58.087065000000003</v>
      </c>
      <c r="H50" s="55">
        <f>+G50+E50</f>
        <v>58.087065000000003</v>
      </c>
      <c r="I50" s="25"/>
      <c r="J50" s="64">
        <v>1</v>
      </c>
      <c r="K50" s="70" t="str">
        <f t="shared" ref="K50:K59" si="12">IF(N50=0, " - ",INDEX($C$50:$H$74,MATCH(N50,$H$50:$H$74,0),1))</f>
        <v>Piura</v>
      </c>
      <c r="L50" s="71"/>
      <c r="M50" s="72"/>
      <c r="N50" s="69">
        <f t="shared" ref="N50:N59" si="13">+LARGE($H$50:$H$74,J50)</f>
        <v>58.087065000000003</v>
      </c>
      <c r="O50" s="7"/>
      <c r="P50" s="21"/>
    </row>
    <row r="51" spans="2:16" x14ac:dyDescent="0.25">
      <c r="B51" s="18"/>
      <c r="C51" s="26" t="str">
        <f t="shared" ref="C51:C74" si="14">+C13</f>
        <v>Lambayeque</v>
      </c>
      <c r="D51" s="30">
        <f t="shared" si="10"/>
        <v>15</v>
      </c>
      <c r="E51" s="54">
        <f t="shared" ref="E51:E74" si="15">+D51*($G$78)</f>
        <v>19.864106666666668</v>
      </c>
      <c r="F51" s="30">
        <f t="shared" ref="F51:F74" si="16">+G13</f>
        <v>80</v>
      </c>
      <c r="G51" s="54">
        <f t="shared" si="11"/>
        <v>32.9572</v>
      </c>
      <c r="H51" s="55">
        <f t="shared" ref="H51:H75" si="17">+G51+E51</f>
        <v>52.821306666666672</v>
      </c>
      <c r="I51" s="25"/>
      <c r="J51" s="64">
        <v>2</v>
      </c>
      <c r="K51" s="74" t="str">
        <f t="shared" si="12"/>
        <v>Lambayeque</v>
      </c>
      <c r="L51" s="67"/>
      <c r="M51" s="68"/>
      <c r="N51" s="69">
        <f t="shared" si="13"/>
        <v>52.821306666666672</v>
      </c>
      <c r="O51" s="7"/>
      <c r="P51" s="21"/>
    </row>
    <row r="52" spans="2:16" x14ac:dyDescent="0.25">
      <c r="B52" s="18"/>
      <c r="C52" s="26" t="str">
        <f t="shared" si="14"/>
        <v>Huancavelica</v>
      </c>
      <c r="D52" s="30">
        <f t="shared" si="10"/>
        <v>2</v>
      </c>
      <c r="E52" s="54">
        <f t="shared" si="15"/>
        <v>2.6485475555555555</v>
      </c>
      <c r="F52" s="30">
        <f t="shared" si="16"/>
        <v>92</v>
      </c>
      <c r="G52" s="54">
        <f t="shared" si="11"/>
        <v>37.900780000000005</v>
      </c>
      <c r="H52" s="55">
        <f t="shared" si="17"/>
        <v>40.549327555555557</v>
      </c>
      <c r="I52" s="25"/>
      <c r="J52" s="64">
        <v>3</v>
      </c>
      <c r="K52" s="81" t="str">
        <f t="shared" si="12"/>
        <v>Huancavelica</v>
      </c>
      <c r="L52" s="82"/>
      <c r="M52" s="83"/>
      <c r="N52" s="63">
        <f t="shared" si="13"/>
        <v>40.549327555555557</v>
      </c>
      <c r="O52" s="7"/>
      <c r="P52" s="21"/>
    </row>
    <row r="53" spans="2:16" x14ac:dyDescent="0.25">
      <c r="B53" s="18"/>
      <c r="C53" s="26" t="str">
        <f t="shared" si="14"/>
        <v>La Libertad</v>
      </c>
      <c r="D53" s="30">
        <f t="shared" si="10"/>
        <v>0</v>
      </c>
      <c r="E53" s="54">
        <f t="shared" si="15"/>
        <v>0</v>
      </c>
      <c r="F53" s="30">
        <f t="shared" si="16"/>
        <v>47</v>
      </c>
      <c r="G53" s="54">
        <f t="shared" si="11"/>
        <v>19.362355000000001</v>
      </c>
      <c r="H53" s="55">
        <f t="shared" si="17"/>
        <v>19.362355000000001</v>
      </c>
      <c r="I53" s="25"/>
      <c r="J53" s="64">
        <v>4</v>
      </c>
      <c r="K53" s="78" t="str">
        <f t="shared" si="12"/>
        <v>Lima</v>
      </c>
      <c r="L53" s="79"/>
      <c r="M53" s="80"/>
      <c r="N53" s="63">
        <f t="shared" si="13"/>
        <v>21.658795333333334</v>
      </c>
      <c r="O53" s="7"/>
      <c r="P53" s="21"/>
    </row>
    <row r="54" spans="2:16" x14ac:dyDescent="0.25">
      <c r="B54" s="18"/>
      <c r="C54" s="26" t="str">
        <f t="shared" si="14"/>
        <v>Tumbes</v>
      </c>
      <c r="D54" s="30">
        <f t="shared" si="10"/>
        <v>0</v>
      </c>
      <c r="E54" s="54">
        <f t="shared" si="15"/>
        <v>0</v>
      </c>
      <c r="F54" s="30">
        <f t="shared" si="16"/>
        <v>38</v>
      </c>
      <c r="G54" s="54">
        <f t="shared" si="11"/>
        <v>15.654670000000001</v>
      </c>
      <c r="H54" s="55">
        <f t="shared" si="17"/>
        <v>15.654670000000001</v>
      </c>
      <c r="I54" s="25"/>
      <c r="J54" s="64">
        <v>5</v>
      </c>
      <c r="K54" s="75" t="str">
        <f t="shared" si="12"/>
        <v>La Libertad</v>
      </c>
      <c r="L54" s="76"/>
      <c r="M54" s="77"/>
      <c r="N54" s="63">
        <f t="shared" si="13"/>
        <v>19.362355000000001</v>
      </c>
      <c r="O54" s="7"/>
      <c r="P54" s="21"/>
    </row>
    <row r="55" spans="2:16" x14ac:dyDescent="0.25">
      <c r="B55" s="18"/>
      <c r="C55" s="26" t="str">
        <f t="shared" si="14"/>
        <v>Arequipa</v>
      </c>
      <c r="D55" s="30">
        <f t="shared" si="10"/>
        <v>0</v>
      </c>
      <c r="E55" s="54">
        <f t="shared" si="15"/>
        <v>0</v>
      </c>
      <c r="F55" s="30">
        <f t="shared" si="16"/>
        <v>41</v>
      </c>
      <c r="G55" s="54">
        <f t="shared" si="11"/>
        <v>16.890565000000002</v>
      </c>
      <c r="H55" s="55">
        <f t="shared" si="17"/>
        <v>16.890565000000002</v>
      </c>
      <c r="I55" s="25"/>
      <c r="J55" s="64">
        <v>6</v>
      </c>
      <c r="K55" s="73" t="str">
        <f t="shared" si="12"/>
        <v>Áncash</v>
      </c>
      <c r="L55" s="65"/>
      <c r="M55" s="66"/>
      <c r="N55" s="63">
        <f t="shared" si="13"/>
        <v>17.33245888888889</v>
      </c>
      <c r="O55" s="7"/>
      <c r="P55" s="21"/>
    </row>
    <row r="56" spans="2:16" x14ac:dyDescent="0.25">
      <c r="B56" s="18"/>
      <c r="C56" s="26" t="str">
        <f t="shared" si="14"/>
        <v>Ica</v>
      </c>
      <c r="D56" s="30">
        <f t="shared" si="10"/>
        <v>0</v>
      </c>
      <c r="E56" s="54">
        <f t="shared" si="15"/>
        <v>0</v>
      </c>
      <c r="F56" s="30">
        <f t="shared" si="16"/>
        <v>30</v>
      </c>
      <c r="G56" s="54">
        <f t="shared" si="11"/>
        <v>12.35895</v>
      </c>
      <c r="H56" s="55">
        <f t="shared" si="17"/>
        <v>12.35895</v>
      </c>
      <c r="I56" s="25"/>
      <c r="J56" s="64">
        <v>7</v>
      </c>
      <c r="K56" s="73" t="str">
        <f t="shared" si="12"/>
        <v>Arequipa</v>
      </c>
      <c r="L56" s="65"/>
      <c r="M56" s="66"/>
      <c r="N56" s="63">
        <f t="shared" si="13"/>
        <v>16.890565000000002</v>
      </c>
      <c r="O56" s="7"/>
      <c r="P56" s="21"/>
    </row>
    <row r="57" spans="2:16" x14ac:dyDescent="0.25">
      <c r="B57" s="18"/>
      <c r="C57" s="26" t="str">
        <f t="shared" si="14"/>
        <v>Moquegua</v>
      </c>
      <c r="D57" s="30">
        <f t="shared" si="10"/>
        <v>0</v>
      </c>
      <c r="E57" s="54">
        <f t="shared" si="15"/>
        <v>0</v>
      </c>
      <c r="F57" s="30">
        <f t="shared" si="16"/>
        <v>20</v>
      </c>
      <c r="G57" s="54">
        <f t="shared" si="11"/>
        <v>8.2393000000000001</v>
      </c>
      <c r="H57" s="55">
        <f t="shared" si="17"/>
        <v>8.2393000000000001</v>
      </c>
      <c r="I57" s="25"/>
      <c r="J57" s="64">
        <v>8</v>
      </c>
      <c r="K57" s="73" t="str">
        <f t="shared" si="12"/>
        <v>Tumbes</v>
      </c>
      <c r="L57" s="65"/>
      <c r="M57" s="66"/>
      <c r="N57" s="63">
        <f t="shared" si="13"/>
        <v>15.654670000000001</v>
      </c>
      <c r="O57" s="7"/>
      <c r="P57" s="21"/>
    </row>
    <row r="58" spans="2:16" x14ac:dyDescent="0.25">
      <c r="B58" s="18"/>
      <c r="C58" s="26" t="str">
        <f t="shared" si="14"/>
        <v>Áncash</v>
      </c>
      <c r="D58" s="30">
        <f t="shared" si="10"/>
        <v>5</v>
      </c>
      <c r="E58" s="54">
        <f t="shared" si="15"/>
        <v>6.6213688888888891</v>
      </c>
      <c r="F58" s="30">
        <f t="shared" si="16"/>
        <v>26</v>
      </c>
      <c r="G58" s="54">
        <f t="shared" si="11"/>
        <v>10.71109</v>
      </c>
      <c r="H58" s="55">
        <f t="shared" si="17"/>
        <v>17.33245888888889</v>
      </c>
      <c r="I58" s="25"/>
      <c r="J58" s="64">
        <v>9</v>
      </c>
      <c r="K58" s="73" t="str">
        <f t="shared" si="12"/>
        <v>Ica</v>
      </c>
      <c r="L58" s="65"/>
      <c r="M58" s="66"/>
      <c r="N58" s="63">
        <f t="shared" si="13"/>
        <v>12.35895</v>
      </c>
      <c r="O58" s="7"/>
      <c r="P58" s="21"/>
    </row>
    <row r="59" spans="2:16" x14ac:dyDescent="0.25">
      <c r="B59" s="18"/>
      <c r="C59" s="26" t="str">
        <f t="shared" si="14"/>
        <v>Lima</v>
      </c>
      <c r="D59" s="30">
        <f t="shared" si="10"/>
        <v>12</v>
      </c>
      <c r="E59" s="54">
        <f t="shared" si="15"/>
        <v>15.891285333333332</v>
      </c>
      <c r="F59" s="30">
        <f t="shared" si="16"/>
        <v>14</v>
      </c>
      <c r="G59" s="54">
        <f t="shared" si="11"/>
        <v>5.7675100000000006</v>
      </c>
      <c r="H59" s="55">
        <f t="shared" si="17"/>
        <v>21.658795333333334</v>
      </c>
      <c r="I59" s="7"/>
      <c r="J59" s="64">
        <v>10</v>
      </c>
      <c r="K59" s="73" t="str">
        <f t="shared" si="12"/>
        <v>Moquegua</v>
      </c>
      <c r="L59" s="65"/>
      <c r="M59" s="66"/>
      <c r="N59" s="63">
        <f t="shared" si="13"/>
        <v>8.2393000000000001</v>
      </c>
      <c r="O59" s="7"/>
      <c r="P59" s="21"/>
    </row>
    <row r="60" spans="2:16" x14ac:dyDescent="0.25">
      <c r="B60" s="18"/>
      <c r="C60" s="26" t="str">
        <f t="shared" si="14"/>
        <v>Cajamarca</v>
      </c>
      <c r="D60" s="30">
        <f t="shared" si="10"/>
        <v>2</v>
      </c>
      <c r="E60" s="54">
        <f t="shared" si="15"/>
        <v>2.6485475555555555</v>
      </c>
      <c r="F60" s="30">
        <f t="shared" si="16"/>
        <v>13</v>
      </c>
      <c r="G60" s="54">
        <f t="shared" si="11"/>
        <v>5.3555450000000002</v>
      </c>
      <c r="H60" s="55">
        <f t="shared" si="17"/>
        <v>8.0040925555555553</v>
      </c>
      <c r="I60" s="7"/>
      <c r="J60" s="7"/>
      <c r="K60" s="138" t="s">
        <v>66</v>
      </c>
      <c r="L60" s="138"/>
      <c r="M60" s="137"/>
      <c r="N60" s="137"/>
      <c r="O60" s="7"/>
      <c r="P60" s="21"/>
    </row>
    <row r="61" spans="2:16" x14ac:dyDescent="0.25">
      <c r="B61" s="18"/>
      <c r="C61" s="26" t="str">
        <f t="shared" si="14"/>
        <v>Apurímac</v>
      </c>
      <c r="D61" s="30">
        <f t="shared" si="10"/>
        <v>1</v>
      </c>
      <c r="E61" s="54">
        <f t="shared" si="15"/>
        <v>1.3242737777777778</v>
      </c>
      <c r="F61" s="30">
        <f t="shared" si="16"/>
        <v>7</v>
      </c>
      <c r="G61" s="54">
        <f t="shared" si="11"/>
        <v>2.8837550000000003</v>
      </c>
      <c r="H61" s="55">
        <f t="shared" si="17"/>
        <v>4.2080287777777778</v>
      </c>
      <c r="I61" s="7"/>
      <c r="J61" s="7"/>
      <c r="K61" s="137"/>
      <c r="L61" s="137"/>
      <c r="M61" s="137"/>
      <c r="N61" s="137"/>
      <c r="O61" s="7"/>
      <c r="P61" s="21"/>
    </row>
    <row r="62" spans="2:16" x14ac:dyDescent="0.25">
      <c r="B62" s="18"/>
      <c r="C62" s="26" t="str">
        <f t="shared" si="14"/>
        <v>Tacna</v>
      </c>
      <c r="D62" s="30">
        <f t="shared" si="10"/>
        <v>0</v>
      </c>
      <c r="E62" s="54">
        <f t="shared" si="15"/>
        <v>0</v>
      </c>
      <c r="F62" s="30">
        <f t="shared" si="16"/>
        <v>4</v>
      </c>
      <c r="G62" s="54">
        <f t="shared" si="11"/>
        <v>1.6478600000000001</v>
      </c>
      <c r="H62" s="55">
        <f t="shared" si="17"/>
        <v>1.6478600000000001</v>
      </c>
      <c r="I62" s="7"/>
      <c r="J62" s="7"/>
      <c r="K62" s="7"/>
      <c r="L62" s="7"/>
      <c r="M62" s="7"/>
      <c r="N62" s="7"/>
      <c r="O62" s="7"/>
      <c r="P62" s="21"/>
    </row>
    <row r="63" spans="2:16" x14ac:dyDescent="0.25">
      <c r="B63" s="18"/>
      <c r="C63" s="26" t="str">
        <f t="shared" si="14"/>
        <v>Ucayali</v>
      </c>
      <c r="D63" s="30">
        <f t="shared" si="10"/>
        <v>0</v>
      </c>
      <c r="E63" s="54">
        <f t="shared" si="15"/>
        <v>0</v>
      </c>
      <c r="F63" s="30">
        <f t="shared" si="16"/>
        <v>7</v>
      </c>
      <c r="G63" s="54">
        <f t="shared" si="11"/>
        <v>2.8837550000000003</v>
      </c>
      <c r="H63" s="55">
        <f t="shared" si="17"/>
        <v>2.8837550000000003</v>
      </c>
      <c r="I63" s="7"/>
      <c r="J63" s="7"/>
      <c r="K63" s="7"/>
      <c r="L63" s="7"/>
      <c r="M63" s="7"/>
      <c r="N63" s="7"/>
      <c r="O63" s="7"/>
      <c r="P63" s="21"/>
    </row>
    <row r="64" spans="2:16" x14ac:dyDescent="0.25">
      <c r="B64" s="18"/>
      <c r="C64" s="26" t="str">
        <f t="shared" si="14"/>
        <v>Ayacucho</v>
      </c>
      <c r="D64" s="30">
        <f t="shared" si="10"/>
        <v>0</v>
      </c>
      <c r="E64" s="54">
        <f t="shared" si="15"/>
        <v>0</v>
      </c>
      <c r="F64" s="30">
        <f t="shared" si="16"/>
        <v>3</v>
      </c>
      <c r="G64" s="54">
        <f t="shared" si="11"/>
        <v>1.2358950000000002</v>
      </c>
      <c r="H64" s="55">
        <f t="shared" si="17"/>
        <v>1.2358950000000002</v>
      </c>
      <c r="I64" s="7"/>
      <c r="J64" s="7"/>
      <c r="K64" s="7"/>
      <c r="L64" s="7"/>
      <c r="M64" s="7"/>
      <c r="N64" s="7"/>
      <c r="O64" s="7"/>
      <c r="P64" s="21"/>
    </row>
    <row r="65" spans="2:16" x14ac:dyDescent="0.25">
      <c r="B65" s="18"/>
      <c r="C65" s="26" t="str">
        <f t="shared" si="14"/>
        <v>Pasco</v>
      </c>
      <c r="D65" s="30">
        <f t="shared" si="10"/>
        <v>1</v>
      </c>
      <c r="E65" s="54">
        <f t="shared" si="15"/>
        <v>1.3242737777777778</v>
      </c>
      <c r="F65" s="30">
        <f t="shared" si="16"/>
        <v>2</v>
      </c>
      <c r="G65" s="54">
        <f t="shared" si="11"/>
        <v>0.82393000000000005</v>
      </c>
      <c r="H65" s="55">
        <f t="shared" si="17"/>
        <v>2.1482037777777778</v>
      </c>
      <c r="I65" s="7"/>
      <c r="J65" s="7"/>
      <c r="M65" s="7"/>
      <c r="N65" s="7"/>
      <c r="O65" s="7"/>
      <c r="P65" s="21"/>
    </row>
    <row r="66" spans="2:16" x14ac:dyDescent="0.25">
      <c r="B66" s="18"/>
      <c r="C66" s="26" t="str">
        <f t="shared" si="14"/>
        <v>San Martín</v>
      </c>
      <c r="D66" s="30">
        <f t="shared" si="10"/>
        <v>0</v>
      </c>
      <c r="E66" s="54">
        <f t="shared" si="15"/>
        <v>0</v>
      </c>
      <c r="F66" s="30">
        <f t="shared" si="16"/>
        <v>1</v>
      </c>
      <c r="G66" s="54">
        <f t="shared" si="11"/>
        <v>0.41196500000000003</v>
      </c>
      <c r="H66" s="55">
        <f t="shared" si="17"/>
        <v>0.41196500000000003</v>
      </c>
      <c r="I66" s="7"/>
      <c r="J66" s="7"/>
      <c r="K66" s="7"/>
      <c r="L66" s="7"/>
      <c r="M66" s="7"/>
      <c r="N66" s="7"/>
      <c r="O66" s="7"/>
      <c r="P66" s="21"/>
    </row>
    <row r="67" spans="2:16" x14ac:dyDescent="0.25">
      <c r="B67" s="18"/>
      <c r="C67" s="26" t="str">
        <f t="shared" si="14"/>
        <v>Junín</v>
      </c>
      <c r="D67" s="30">
        <f t="shared" si="10"/>
        <v>0</v>
      </c>
      <c r="E67" s="54">
        <f t="shared" si="15"/>
        <v>0</v>
      </c>
      <c r="F67" s="30">
        <f t="shared" si="16"/>
        <v>1</v>
      </c>
      <c r="G67" s="54">
        <f t="shared" si="11"/>
        <v>0.41196500000000003</v>
      </c>
      <c r="H67" s="55">
        <f t="shared" si="17"/>
        <v>0.41196500000000003</v>
      </c>
      <c r="I67" s="7"/>
      <c r="J67" s="7"/>
      <c r="K67" s="7"/>
      <c r="L67" s="7"/>
      <c r="M67" s="7"/>
      <c r="N67" s="7"/>
      <c r="O67" s="7"/>
      <c r="P67" s="21"/>
    </row>
    <row r="68" spans="2:16" x14ac:dyDescent="0.25">
      <c r="B68" s="18"/>
      <c r="C68" s="26" t="str">
        <f t="shared" si="14"/>
        <v>Amazonas</v>
      </c>
      <c r="D68" s="30">
        <f t="shared" si="10"/>
        <v>0</v>
      </c>
      <c r="E68" s="54">
        <f t="shared" si="15"/>
        <v>0</v>
      </c>
      <c r="F68" s="30">
        <f t="shared" si="16"/>
        <v>0</v>
      </c>
      <c r="G68" s="54">
        <f t="shared" si="11"/>
        <v>0</v>
      </c>
      <c r="H68" s="55">
        <f t="shared" si="17"/>
        <v>0</v>
      </c>
      <c r="I68" s="7"/>
      <c r="J68" s="7"/>
      <c r="K68" s="7"/>
      <c r="L68" s="7"/>
      <c r="M68" s="7"/>
      <c r="N68" s="7"/>
      <c r="O68" s="7"/>
      <c r="P68" s="21"/>
    </row>
    <row r="69" spans="2:16" x14ac:dyDescent="0.25">
      <c r="B69" s="18"/>
      <c r="C69" s="26" t="str">
        <f t="shared" si="14"/>
        <v>Callao</v>
      </c>
      <c r="D69" s="30">
        <f t="shared" si="10"/>
        <v>0</v>
      </c>
      <c r="E69" s="54">
        <f t="shared" si="15"/>
        <v>0</v>
      </c>
      <c r="F69" s="30">
        <f t="shared" si="16"/>
        <v>0</v>
      </c>
      <c r="G69" s="54">
        <f t="shared" si="11"/>
        <v>0</v>
      </c>
      <c r="H69" s="55">
        <f t="shared" si="17"/>
        <v>0</v>
      </c>
      <c r="I69" s="7"/>
      <c r="J69" s="7"/>
      <c r="K69" s="7"/>
      <c r="L69" s="7"/>
      <c r="M69" s="7"/>
      <c r="N69" s="7"/>
      <c r="O69" s="7"/>
      <c r="P69" s="21"/>
    </row>
    <row r="70" spans="2:16" x14ac:dyDescent="0.25">
      <c r="B70" s="18"/>
      <c r="C70" s="26" t="str">
        <f t="shared" si="14"/>
        <v>Cusco</v>
      </c>
      <c r="D70" s="30">
        <f t="shared" si="10"/>
        <v>0</v>
      </c>
      <c r="E70" s="54">
        <f t="shared" si="15"/>
        <v>0</v>
      </c>
      <c r="F70" s="30">
        <f t="shared" si="16"/>
        <v>0</v>
      </c>
      <c r="G70" s="54">
        <f t="shared" si="11"/>
        <v>0</v>
      </c>
      <c r="H70" s="55">
        <f t="shared" si="17"/>
        <v>0</v>
      </c>
      <c r="I70" s="7"/>
      <c r="J70" s="7"/>
      <c r="K70" s="7"/>
      <c r="L70" s="7"/>
      <c r="M70" s="7"/>
      <c r="N70" s="7"/>
      <c r="O70" s="7"/>
      <c r="P70" s="21"/>
    </row>
    <row r="71" spans="2:16" x14ac:dyDescent="0.25">
      <c r="B71" s="18"/>
      <c r="C71" s="26" t="str">
        <f t="shared" si="14"/>
        <v>Huánuco</v>
      </c>
      <c r="D71" s="30">
        <f t="shared" si="10"/>
        <v>0</v>
      </c>
      <c r="E71" s="54">
        <f t="shared" si="15"/>
        <v>0</v>
      </c>
      <c r="F71" s="30">
        <f t="shared" si="16"/>
        <v>0</v>
      </c>
      <c r="G71" s="54">
        <f t="shared" si="11"/>
        <v>0</v>
      </c>
      <c r="H71" s="55">
        <f t="shared" si="17"/>
        <v>0</v>
      </c>
      <c r="I71" s="7"/>
      <c r="J71" s="7"/>
      <c r="K71" s="7"/>
      <c r="L71" s="7"/>
      <c r="M71" s="7"/>
      <c r="N71" s="7"/>
      <c r="O71" s="7"/>
      <c r="P71" s="21"/>
    </row>
    <row r="72" spans="2:16" x14ac:dyDescent="0.25">
      <c r="B72" s="18"/>
      <c r="C72" s="26" t="str">
        <f t="shared" si="14"/>
        <v>Loreto</v>
      </c>
      <c r="D72" s="30">
        <f t="shared" si="10"/>
        <v>0</v>
      </c>
      <c r="E72" s="54">
        <f t="shared" si="15"/>
        <v>0</v>
      </c>
      <c r="F72" s="30">
        <f t="shared" si="16"/>
        <v>0</v>
      </c>
      <c r="G72" s="54">
        <f t="shared" si="11"/>
        <v>0</v>
      </c>
      <c r="H72" s="55">
        <f t="shared" si="17"/>
        <v>0</v>
      </c>
      <c r="I72" s="7"/>
      <c r="J72" s="7"/>
      <c r="K72" s="7"/>
      <c r="L72" s="7"/>
      <c r="M72" s="7"/>
      <c r="N72" s="7"/>
      <c r="O72" s="7"/>
      <c r="P72" s="21"/>
    </row>
    <row r="73" spans="2:16" x14ac:dyDescent="0.25">
      <c r="B73" s="18"/>
      <c r="C73" s="26" t="str">
        <f t="shared" si="14"/>
        <v>Madre de Dios</v>
      </c>
      <c r="D73" s="30">
        <f t="shared" si="10"/>
        <v>0</v>
      </c>
      <c r="E73" s="54">
        <f t="shared" si="15"/>
        <v>0</v>
      </c>
      <c r="F73" s="30">
        <f t="shared" si="16"/>
        <v>0</v>
      </c>
      <c r="G73" s="54">
        <f t="shared" si="11"/>
        <v>0</v>
      </c>
      <c r="H73" s="55">
        <f t="shared" si="17"/>
        <v>0</v>
      </c>
      <c r="I73" s="7"/>
      <c r="J73" s="7"/>
      <c r="K73" s="7"/>
      <c r="L73" s="7"/>
      <c r="M73" s="7"/>
      <c r="N73" s="7"/>
      <c r="O73" s="7"/>
      <c r="P73" s="21"/>
    </row>
    <row r="74" spans="2:16" x14ac:dyDescent="0.25">
      <c r="B74" s="18"/>
      <c r="C74" s="26" t="str">
        <f t="shared" si="14"/>
        <v>Puno</v>
      </c>
      <c r="D74" s="30">
        <f t="shared" si="10"/>
        <v>0</v>
      </c>
      <c r="E74" s="54">
        <f t="shared" si="15"/>
        <v>0</v>
      </c>
      <c r="F74" s="30">
        <f t="shared" si="16"/>
        <v>0</v>
      </c>
      <c r="G74" s="54">
        <f t="shared" si="11"/>
        <v>0</v>
      </c>
      <c r="H74" s="55">
        <f t="shared" si="17"/>
        <v>0</v>
      </c>
      <c r="I74" s="7"/>
      <c r="J74" s="7"/>
      <c r="K74" s="7"/>
      <c r="L74" s="7"/>
      <c r="M74" s="7"/>
      <c r="N74" s="7"/>
      <c r="O74" s="7"/>
      <c r="P74" s="21"/>
    </row>
    <row r="75" spans="2:16" x14ac:dyDescent="0.25">
      <c r="B75" s="18"/>
      <c r="C75" s="52" t="s">
        <v>1</v>
      </c>
      <c r="D75" s="53">
        <f>SUM(D50:D74)</f>
        <v>38</v>
      </c>
      <c r="E75" s="53">
        <f>SUM(E50:E74)</f>
        <v>50.322403555555553</v>
      </c>
      <c r="F75" s="53">
        <f>SUM(F50:F74)</f>
        <v>567</v>
      </c>
      <c r="G75" s="53">
        <f>SUM(G50:G74)</f>
        <v>233.58415500000007</v>
      </c>
      <c r="H75" s="56">
        <f t="shared" si="17"/>
        <v>283.90655855555565</v>
      </c>
      <c r="I75" s="7"/>
      <c r="L75" s="7"/>
      <c r="M75" s="7"/>
      <c r="N75" s="7"/>
      <c r="O75" s="7"/>
      <c r="P75" s="21"/>
    </row>
    <row r="76" spans="2:16" x14ac:dyDescent="0.25">
      <c r="B76" s="18"/>
      <c r="C76" s="138" t="s">
        <v>65</v>
      </c>
      <c r="D76" s="138"/>
      <c r="E76" s="138"/>
      <c r="F76" s="138"/>
      <c r="G76" s="138"/>
      <c r="H76" s="138"/>
      <c r="I76" s="7"/>
      <c r="J76" s="7"/>
      <c r="K76" s="7"/>
      <c r="L76" s="7"/>
      <c r="M76" s="7"/>
      <c r="N76" s="7"/>
      <c r="O76" s="7"/>
      <c r="P76" s="21"/>
    </row>
    <row r="77" spans="2:16" x14ac:dyDescent="0.25">
      <c r="B77" s="18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21"/>
    </row>
    <row r="78" spans="2:16" x14ac:dyDescent="0.25">
      <c r="B78" s="18"/>
      <c r="C78" s="58" t="s">
        <v>62</v>
      </c>
      <c r="D78" s="59"/>
      <c r="E78" s="59"/>
      <c r="F78" s="59"/>
      <c r="G78" s="90">
        <v>1.3242737777777778</v>
      </c>
      <c r="H78" s="84" t="s">
        <v>68</v>
      </c>
      <c r="I78" s="7"/>
      <c r="J78" s="7"/>
      <c r="K78" s="7"/>
      <c r="L78" s="7"/>
      <c r="M78" s="7"/>
      <c r="N78" s="7"/>
      <c r="O78" s="7"/>
      <c r="P78" s="21"/>
    </row>
    <row r="79" spans="2:16" x14ac:dyDescent="0.25">
      <c r="B79" s="18"/>
      <c r="C79" s="60" t="s">
        <v>69</v>
      </c>
      <c r="D79" s="57"/>
      <c r="E79" s="57"/>
      <c r="F79" s="57"/>
      <c r="G79" s="91">
        <v>0.41196500000000003</v>
      </c>
      <c r="H79" s="85" t="s">
        <v>68</v>
      </c>
      <c r="I79" s="7"/>
      <c r="J79" s="7"/>
      <c r="K79" s="7"/>
      <c r="L79" s="7"/>
      <c r="M79" s="7"/>
      <c r="N79" s="7"/>
      <c r="O79" s="7"/>
      <c r="P79" s="21"/>
    </row>
    <row r="80" spans="2:16" x14ac:dyDescent="0.25">
      <c r="B80" s="18"/>
      <c r="C80" s="61" t="s">
        <v>64</v>
      </c>
      <c r="D80" s="62"/>
      <c r="E80" s="62"/>
      <c r="F80" s="62"/>
      <c r="G80" s="62"/>
      <c r="H80" s="51"/>
      <c r="I80" s="7"/>
      <c r="J80" s="7"/>
      <c r="K80" s="7"/>
      <c r="L80" s="7"/>
      <c r="M80" s="7"/>
      <c r="N80" s="7"/>
      <c r="O80" s="7"/>
      <c r="P80" s="21"/>
    </row>
    <row r="81" spans="2:16" x14ac:dyDescent="0.25">
      <c r="B81" s="18"/>
      <c r="C81" s="23"/>
      <c r="F81" s="7"/>
      <c r="G81" s="7"/>
      <c r="H81" s="7"/>
      <c r="I81" s="7"/>
      <c r="J81" s="7"/>
      <c r="K81" s="7"/>
      <c r="L81" s="7"/>
      <c r="M81" s="7"/>
      <c r="N81" s="7"/>
      <c r="O81" s="7"/>
      <c r="P81" s="21"/>
    </row>
    <row r="82" spans="2:16" x14ac:dyDescent="0.25">
      <c r="B82" s="17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</sheetData>
  <sortState ref="B12:H36">
    <sortCondition descending="1" ref="G12:G36"/>
  </sortState>
  <mergeCells count="19">
    <mergeCell ref="K48:N48"/>
    <mergeCell ref="K49:M49"/>
    <mergeCell ref="K60:N60"/>
    <mergeCell ref="K61:N61"/>
    <mergeCell ref="C76:H76"/>
    <mergeCell ref="C48:H48"/>
    <mergeCell ref="B1:P1"/>
    <mergeCell ref="C9:H9"/>
    <mergeCell ref="J9:O9"/>
    <mergeCell ref="C10:H10"/>
    <mergeCell ref="J10:O10"/>
    <mergeCell ref="C46:H47"/>
    <mergeCell ref="K46:N47"/>
    <mergeCell ref="C40:H40"/>
    <mergeCell ref="J18:O18"/>
    <mergeCell ref="K23:N23"/>
    <mergeCell ref="K35:N35"/>
    <mergeCell ref="K36:N36"/>
    <mergeCell ref="K21:N22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78"/>
  <sheetViews>
    <sheetView zoomScaleNormal="100" workbookViewId="0">
      <selection activeCell="B1" sqref="B1:P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134" t="s">
        <v>122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2:16" x14ac:dyDescent="0.25">
      <c r="B2" s="9" t="str">
        <f>+B7</f>
        <v>1. Infraestructura Vial dañada por temporada de lluvias, por departamentos</v>
      </c>
      <c r="C2" s="19"/>
      <c r="D2" s="19"/>
      <c r="E2" s="19"/>
      <c r="F2" s="19"/>
      <c r="G2" s="19"/>
      <c r="H2" s="19"/>
      <c r="I2" s="9"/>
      <c r="J2" s="9"/>
      <c r="K2" s="9"/>
      <c r="L2" s="19"/>
      <c r="M2" s="12"/>
      <c r="N2" s="12"/>
      <c r="O2" s="12"/>
      <c r="P2" s="12"/>
    </row>
    <row r="3" spans="2:16" x14ac:dyDescent="0.25">
      <c r="B3" s="9" t="str">
        <f>+B44</f>
        <v>2. Puentes y caminos rurales afectados por la temporada de lluvias diciembre 2016 - marzo 2017</v>
      </c>
      <c r="C3" s="10"/>
      <c r="D3" s="10"/>
      <c r="E3" s="10"/>
      <c r="F3" s="9"/>
      <c r="G3" s="9"/>
      <c r="H3" s="11"/>
      <c r="I3" s="9"/>
      <c r="J3" s="9"/>
      <c r="K3" s="9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4"/>
      <c r="C5" s="5"/>
      <c r="D5" s="5"/>
      <c r="E5" s="5"/>
      <c r="F5" s="5"/>
      <c r="G5" s="3"/>
      <c r="H5" s="3"/>
    </row>
    <row r="7" spans="2:16" x14ac:dyDescent="0.25">
      <c r="B7" s="24" t="s">
        <v>76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0"/>
    </row>
    <row r="8" spans="2:16" x14ac:dyDescent="0.25">
      <c r="B8" s="1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21"/>
    </row>
    <row r="9" spans="2:16" x14ac:dyDescent="0.25">
      <c r="B9" s="18"/>
      <c r="C9" s="151" t="s">
        <v>81</v>
      </c>
      <c r="D9" s="151"/>
      <c r="E9" s="151"/>
      <c r="F9" s="151"/>
      <c r="G9" s="151"/>
      <c r="H9" s="151"/>
      <c r="I9" s="7"/>
      <c r="J9" s="151" t="s">
        <v>81</v>
      </c>
      <c r="K9" s="151"/>
      <c r="L9" s="151"/>
      <c r="M9" s="151"/>
      <c r="N9" s="151"/>
      <c r="O9" s="151"/>
      <c r="P9" s="21"/>
    </row>
    <row r="10" spans="2:16" x14ac:dyDescent="0.25">
      <c r="B10" s="18"/>
      <c r="C10" s="136" t="s">
        <v>82</v>
      </c>
      <c r="D10" s="136"/>
      <c r="E10" s="136"/>
      <c r="F10" s="136"/>
      <c r="G10" s="136"/>
      <c r="H10" s="136"/>
      <c r="I10" s="7"/>
      <c r="J10" s="136" t="s">
        <v>43</v>
      </c>
      <c r="K10" s="136"/>
      <c r="L10" s="136"/>
      <c r="M10" s="136"/>
      <c r="N10" s="136"/>
      <c r="O10" s="136"/>
      <c r="P10" s="21"/>
    </row>
    <row r="11" spans="2:16" x14ac:dyDescent="0.25">
      <c r="B11" s="18"/>
      <c r="C11" s="27" t="s">
        <v>2</v>
      </c>
      <c r="D11" s="27" t="s">
        <v>78</v>
      </c>
      <c r="E11" s="27" t="s">
        <v>77</v>
      </c>
      <c r="F11" s="27" t="s">
        <v>83</v>
      </c>
      <c r="G11" s="27" t="s">
        <v>31</v>
      </c>
      <c r="H11" s="27" t="s">
        <v>33</v>
      </c>
      <c r="I11" s="25"/>
      <c r="J11" s="27" t="s">
        <v>36</v>
      </c>
      <c r="K11" s="27" t="s">
        <v>78</v>
      </c>
      <c r="L11" s="27" t="s">
        <v>77</v>
      </c>
      <c r="M11" s="27" t="s">
        <v>83</v>
      </c>
      <c r="N11" s="27" t="s">
        <v>31</v>
      </c>
      <c r="O11" s="27" t="s">
        <v>33</v>
      </c>
      <c r="P11" s="29"/>
    </row>
    <row r="12" spans="2:16" x14ac:dyDescent="0.25">
      <c r="B12" s="38">
        <v>1</v>
      </c>
      <c r="C12" s="26" t="s">
        <v>25</v>
      </c>
      <c r="D12" s="30">
        <f>+VLOOKUP(C12,[1]!trans,2,0)</f>
        <v>9594.1149999999998</v>
      </c>
      <c r="E12" s="30">
        <f>+VLOOKUP(C12,[1]!coen,10,0)</f>
        <v>90</v>
      </c>
      <c r="F12" s="32">
        <f t="shared" ref="F12:F36" si="0">+E12/D12</f>
        <v>9.3807505955473755E-3</v>
      </c>
      <c r="G12" s="30">
        <f>+VLOOKUP(C12,[1]!coen,11,0)</f>
        <v>350</v>
      </c>
      <c r="H12" s="32">
        <f t="shared" ref="H12:H36" si="1">+G12/D12</f>
        <v>3.6480696760462013E-2</v>
      </c>
      <c r="I12" s="25"/>
      <c r="J12" s="26" t="s">
        <v>37</v>
      </c>
      <c r="K12" s="30">
        <f>+SUMIF(B12:B36,"=1",D12:D36)</f>
        <v>38046.959999999992</v>
      </c>
      <c r="L12" s="30">
        <f>+SUMIF(B12:B36,"=1",E12:E36)</f>
        <v>225</v>
      </c>
      <c r="M12" s="32">
        <f>+L12/K12</f>
        <v>5.9137444883901385E-3</v>
      </c>
      <c r="N12" s="30">
        <f>+SUMIF(B12:B36,"=1",G12:G36)</f>
        <v>1621</v>
      </c>
      <c r="O12" s="32">
        <f>+N12/K12</f>
        <v>4.2605243625246286E-2</v>
      </c>
      <c r="P12" s="29"/>
    </row>
    <row r="13" spans="2:16" x14ac:dyDescent="0.25">
      <c r="B13" s="38">
        <v>1</v>
      </c>
      <c r="C13" s="26" t="s">
        <v>16</v>
      </c>
      <c r="D13" s="30">
        <f>+VLOOKUP(C13,[1]!trans,2,0)</f>
        <v>15305.229000000001</v>
      </c>
      <c r="E13" s="30">
        <f>+VLOOKUP(C13,[1]!coen,10,0)</f>
        <v>58</v>
      </c>
      <c r="F13" s="32">
        <f t="shared" si="0"/>
        <v>3.789554537210779E-3</v>
      </c>
      <c r="G13" s="30">
        <f>+VLOOKUP(C13,[1]!coen,11,0)</f>
        <v>1038</v>
      </c>
      <c r="H13" s="32">
        <f t="shared" si="1"/>
        <v>6.7819958786634285E-2</v>
      </c>
      <c r="I13" s="25"/>
      <c r="J13" s="26" t="s">
        <v>39</v>
      </c>
      <c r="K13" s="30">
        <f>+SUMIF(B12:B36,"=2",D12:D36)</f>
        <v>11273.755000000001</v>
      </c>
      <c r="L13" s="30">
        <f>+SUMIF(B12:B36,"=2",E12:E36)</f>
        <v>0</v>
      </c>
      <c r="M13" s="32">
        <f t="shared" ref="M13:M16" si="2">+L13/K13</f>
        <v>0</v>
      </c>
      <c r="N13" s="30">
        <f>+SUMIF(B12:B36,"=2",G12:G36)</f>
        <v>37.39</v>
      </c>
      <c r="O13" s="32">
        <f t="shared" ref="O13:O16" si="3">+N13/K13</f>
        <v>3.3165524707606292E-3</v>
      </c>
      <c r="P13" s="29"/>
    </row>
    <row r="14" spans="2:16" x14ac:dyDescent="0.25">
      <c r="B14" s="38">
        <v>5</v>
      </c>
      <c r="C14" s="26" t="s">
        <v>21</v>
      </c>
      <c r="D14" s="30">
        <f>+VLOOKUP(C14,[1]!trans,2,0)</f>
        <v>7808.9369999999999</v>
      </c>
      <c r="E14" s="30">
        <f>+VLOOKUP(C14,[1]!coen,10,0)</f>
        <v>587</v>
      </c>
      <c r="F14" s="32">
        <f t="shared" si="0"/>
        <v>7.51702824596997E-2</v>
      </c>
      <c r="G14" s="30">
        <f>+VLOOKUP(C14,[1]!coen,11,0)</f>
        <v>823</v>
      </c>
      <c r="H14" s="32">
        <f t="shared" si="1"/>
        <v>0.1053920655269725</v>
      </c>
      <c r="I14" s="25"/>
      <c r="J14" s="26" t="s">
        <v>38</v>
      </c>
      <c r="K14" s="30">
        <f>+SUMIF(B12:B36,"=3",D12:D36)</f>
        <v>68955.179000000004</v>
      </c>
      <c r="L14" s="30">
        <f>+SUMIF(B12:B36,"=3",E12:E36)</f>
        <v>962</v>
      </c>
      <c r="M14" s="32">
        <f t="shared" si="2"/>
        <v>1.3951091331370482E-2</v>
      </c>
      <c r="N14" s="30">
        <f>+SUMIF(B12:B36,"=3",G12:G36)</f>
        <v>2448</v>
      </c>
      <c r="O14" s="32">
        <f t="shared" si="3"/>
        <v>3.5501321807894948E-2</v>
      </c>
      <c r="P14" s="29"/>
    </row>
    <row r="15" spans="2:16" x14ac:dyDescent="0.25">
      <c r="B15" s="38">
        <v>3</v>
      </c>
      <c r="C15" s="26" t="s">
        <v>5</v>
      </c>
      <c r="D15" s="30">
        <f>+VLOOKUP(C15,[1]!trans,2,0)</f>
        <v>13187.04</v>
      </c>
      <c r="E15" s="30">
        <f>+VLOOKUP(C15,[1]!coen,10,0)</f>
        <v>168</v>
      </c>
      <c r="F15" s="32">
        <f t="shared" si="0"/>
        <v>1.2739780875768936E-2</v>
      </c>
      <c r="G15" s="30">
        <f>+VLOOKUP(C15,[1]!coen,11,0)</f>
        <v>654</v>
      </c>
      <c r="H15" s="32">
        <f t="shared" si="1"/>
        <v>4.9594146980671931E-2</v>
      </c>
      <c r="I15" s="25"/>
      <c r="J15" s="26" t="s">
        <v>40</v>
      </c>
      <c r="K15" s="30">
        <f>+SUMIF(B12:B36,"=4",D12:D36)</f>
        <v>46973.069000000003</v>
      </c>
      <c r="L15" s="30">
        <f>+SUMIF(B12:B36,"=4",E12:E36)</f>
        <v>850</v>
      </c>
      <c r="M15" s="32">
        <f t="shared" si="2"/>
        <v>1.8095475090205409E-2</v>
      </c>
      <c r="N15" s="30">
        <f>+SUMIF(B12:B36,"=4",G12:G36)</f>
        <v>928</v>
      </c>
      <c r="O15" s="32">
        <f t="shared" si="3"/>
        <v>1.9756001039659552E-2</v>
      </c>
      <c r="P15" s="29"/>
    </row>
    <row r="16" spans="2:16" x14ac:dyDescent="0.25">
      <c r="B16" s="38">
        <v>3</v>
      </c>
      <c r="C16" s="26" t="s">
        <v>6</v>
      </c>
      <c r="D16" s="30">
        <f>+VLOOKUP(C16,[1]!trans,2,0)</f>
        <v>8562.5280000000002</v>
      </c>
      <c r="E16" s="30">
        <f>+VLOOKUP(C16,[1]!coen,10,0)</f>
        <v>86</v>
      </c>
      <c r="F16" s="32">
        <f t="shared" si="0"/>
        <v>1.0043762776600556E-2</v>
      </c>
      <c r="G16" s="30">
        <f>+VLOOKUP(C16,[1]!coen,11,0)</f>
        <v>633</v>
      </c>
      <c r="H16" s="32">
        <f t="shared" si="1"/>
        <v>7.3926765553350593E-2</v>
      </c>
      <c r="I16" s="25"/>
      <c r="J16" s="26" t="s">
        <v>41</v>
      </c>
      <c r="K16" s="30">
        <f>+SUMIF(B12:B36,"=5",D12:D36)</f>
        <v>7809.9369999999999</v>
      </c>
      <c r="L16" s="30">
        <f>+SUMIF(B12:B36,"=5",E12:E36)</f>
        <v>587</v>
      </c>
      <c r="M16" s="32">
        <f t="shared" si="2"/>
        <v>7.5160657505944029E-2</v>
      </c>
      <c r="N16" s="30">
        <f>+SUMIF(B12:B36,"=5",G12:G36)</f>
        <v>823</v>
      </c>
      <c r="O16" s="32">
        <f t="shared" si="3"/>
        <v>0.10537857091548881</v>
      </c>
      <c r="P16" s="29"/>
    </row>
    <row r="17" spans="2:16" x14ac:dyDescent="0.25">
      <c r="B17" s="38">
        <v>3</v>
      </c>
      <c r="C17" s="26" t="s">
        <v>8</v>
      </c>
      <c r="D17" s="30">
        <f>+VLOOKUP(C17,[1]!trans,2,0)</f>
        <v>3613.3770000000004</v>
      </c>
      <c r="E17" s="30">
        <f>+VLOOKUP(C17,[1]!coen,10,0)</f>
        <v>54</v>
      </c>
      <c r="F17" s="32">
        <f t="shared" si="0"/>
        <v>1.4944468844518576E-2</v>
      </c>
      <c r="G17" s="30">
        <f>+VLOOKUP(C17,[1]!coen,11,0)</f>
        <v>413</v>
      </c>
      <c r="H17" s="32">
        <f t="shared" si="1"/>
        <v>0.11429751171826243</v>
      </c>
      <c r="I17" s="25"/>
      <c r="J17" s="28" t="s">
        <v>1</v>
      </c>
      <c r="K17" s="31">
        <f>SUM(K12:K16)</f>
        <v>173058.9</v>
      </c>
      <c r="L17" s="31">
        <f>SUM(L12:L16)</f>
        <v>2624</v>
      </c>
      <c r="M17" s="33">
        <f>+L17/K17</f>
        <v>1.5162467807203213E-2</v>
      </c>
      <c r="N17" s="31">
        <f>SUM(N12:N16)</f>
        <v>5857.39</v>
      </c>
      <c r="O17" s="33">
        <f>+N17/K17</f>
        <v>3.3846222297726387E-2</v>
      </c>
      <c r="P17" s="29"/>
    </row>
    <row r="18" spans="2:16" x14ac:dyDescent="0.25">
      <c r="B18" s="38">
        <v>3</v>
      </c>
      <c r="C18" s="26" t="s">
        <v>3</v>
      </c>
      <c r="D18" s="30">
        <f>+VLOOKUP(C18,[1]!trans,2,0)</f>
        <v>11656.804</v>
      </c>
      <c r="E18" s="30">
        <f>+VLOOKUP(C18,[1]!coen,10,0)</f>
        <v>632</v>
      </c>
      <c r="F18" s="32">
        <f t="shared" si="0"/>
        <v>5.4217262295908897E-2</v>
      </c>
      <c r="G18" s="30">
        <f>+VLOOKUP(C18,[1]!coen,11,0)</f>
        <v>415</v>
      </c>
      <c r="H18" s="32">
        <f t="shared" si="1"/>
        <v>3.5601525083547775E-2</v>
      </c>
      <c r="I18" s="25"/>
      <c r="J18" s="149" t="s">
        <v>52</v>
      </c>
      <c r="K18" s="149"/>
      <c r="L18" s="149"/>
      <c r="M18" s="149"/>
      <c r="N18" s="149"/>
      <c r="O18" s="149"/>
      <c r="P18" s="29"/>
    </row>
    <row r="19" spans="2:16" x14ac:dyDescent="0.25">
      <c r="B19" s="38">
        <v>4</v>
      </c>
      <c r="C19" s="26" t="s">
        <v>15</v>
      </c>
      <c r="D19" s="30">
        <f>+VLOOKUP(C19,[1]!trans,2,0)</f>
        <v>9571.4510000000009</v>
      </c>
      <c r="E19" s="30">
        <f>+VLOOKUP(C19,[1]!coen,10,0)</f>
        <v>826</v>
      </c>
      <c r="F19" s="32">
        <f t="shared" si="0"/>
        <v>8.629830524128472E-2</v>
      </c>
      <c r="G19" s="30">
        <f>+VLOOKUP(C19,[1]!coen,11,0)</f>
        <v>693</v>
      </c>
      <c r="H19" s="32">
        <f t="shared" si="1"/>
        <v>7.2402815414298202E-2</v>
      </c>
      <c r="I19" s="25"/>
      <c r="P19" s="29"/>
    </row>
    <row r="20" spans="2:16" x14ac:dyDescent="0.25">
      <c r="B20" s="38">
        <v>4</v>
      </c>
      <c r="C20" s="26" t="s">
        <v>24</v>
      </c>
      <c r="D20" s="30">
        <f>+VLOOKUP(C20,[1]!trans,2,0)</f>
        <v>2706.79</v>
      </c>
      <c r="E20" s="30">
        <f>+VLOOKUP(C20,[1]!coen,10,0)</f>
        <v>23</v>
      </c>
      <c r="F20" s="32">
        <f t="shared" si="0"/>
        <v>8.4971497604173218E-3</v>
      </c>
      <c r="G20" s="30">
        <f>+VLOOKUP(C20,[1]!coen,11,0)</f>
        <v>157</v>
      </c>
      <c r="H20" s="32">
        <f t="shared" si="1"/>
        <v>5.8002283147196493E-2</v>
      </c>
      <c r="I20" s="25"/>
      <c r="P20" s="29"/>
    </row>
    <row r="21" spans="2:16" x14ac:dyDescent="0.25">
      <c r="B21" s="38">
        <v>1</v>
      </c>
      <c r="C21" s="26" t="s">
        <v>19</v>
      </c>
      <c r="D21" s="30">
        <f>+VLOOKUP(C21,[1]!trans,2,0)</f>
        <v>9089.1139999999996</v>
      </c>
      <c r="E21" s="30">
        <f>+VLOOKUP(C21,[1]!coen,10,0)</f>
        <v>21</v>
      </c>
      <c r="F21" s="32">
        <f t="shared" si="0"/>
        <v>2.3104562226857316E-3</v>
      </c>
      <c r="G21" s="30">
        <f>+VLOOKUP(C21,[1]!coen,11,0)</f>
        <v>126</v>
      </c>
      <c r="H21" s="32">
        <f t="shared" si="1"/>
        <v>1.386273733611439E-2</v>
      </c>
      <c r="I21" s="25"/>
      <c r="K21" s="141" t="s">
        <v>54</v>
      </c>
      <c r="L21" s="141"/>
      <c r="M21" s="141"/>
      <c r="N21" s="141"/>
      <c r="P21" s="29"/>
    </row>
    <row r="22" spans="2:16" x14ac:dyDescent="0.25">
      <c r="B22" s="38">
        <v>1</v>
      </c>
      <c r="C22" s="26" t="s">
        <v>29</v>
      </c>
      <c r="D22" s="30">
        <f>+VLOOKUP(C22,[1]!trans,2,0)</f>
        <v>840.73400000000015</v>
      </c>
      <c r="E22" s="30">
        <f>+VLOOKUP(C22,[1]!coen,10,0)</f>
        <v>8</v>
      </c>
      <c r="F22" s="32">
        <f t="shared" si="0"/>
        <v>9.5154947938349086E-3</v>
      </c>
      <c r="G22" s="30">
        <f>+VLOOKUP(C22,[1]!coen,11,0)</f>
        <v>85</v>
      </c>
      <c r="H22" s="32">
        <f t="shared" si="1"/>
        <v>0.10110213218449592</v>
      </c>
      <c r="I22" s="25"/>
      <c r="J22" s="7"/>
      <c r="K22" s="141"/>
      <c r="L22" s="141"/>
      <c r="M22" s="141"/>
      <c r="N22" s="141"/>
      <c r="P22" s="29"/>
    </row>
    <row r="23" spans="2:16" x14ac:dyDescent="0.25">
      <c r="B23" s="38">
        <v>3</v>
      </c>
      <c r="C23" s="26" t="s">
        <v>4</v>
      </c>
      <c r="D23" s="30">
        <f>+VLOOKUP(C23,[1]!trans,2,0)</f>
        <v>7846.7470000000012</v>
      </c>
      <c r="E23" s="30">
        <f>+VLOOKUP(C23,[1]!coen,10,0)</f>
        <v>10</v>
      </c>
      <c r="F23" s="32">
        <f t="shared" si="0"/>
        <v>1.2744134607627848E-3</v>
      </c>
      <c r="G23" s="30">
        <f>+VLOOKUP(C23,[1]!coen,11,0)</f>
        <v>64</v>
      </c>
      <c r="H23" s="32">
        <f t="shared" si="1"/>
        <v>8.1562461488818225E-3</v>
      </c>
      <c r="I23" s="25"/>
      <c r="J23" s="7"/>
      <c r="K23" s="139" t="s">
        <v>43</v>
      </c>
      <c r="L23" s="139"/>
      <c r="M23" s="139"/>
      <c r="N23" s="139"/>
      <c r="P23" s="29"/>
    </row>
    <row r="24" spans="2:16" x14ac:dyDescent="0.25">
      <c r="B24" s="38">
        <v>4</v>
      </c>
      <c r="C24" s="26" t="s">
        <v>18</v>
      </c>
      <c r="D24" s="30">
        <f>+VLOOKUP(C24,[1]!trans,2,0)</f>
        <v>16185.440000000002</v>
      </c>
      <c r="E24" s="30">
        <f>+VLOOKUP(C24,[1]!coen,10,0)</f>
        <v>1</v>
      </c>
      <c r="F24" s="32">
        <f t="shared" si="0"/>
        <v>6.1783924317164056E-5</v>
      </c>
      <c r="G24" s="30">
        <f>+VLOOKUP(C24,[1]!coen,11,0)</f>
        <v>35</v>
      </c>
      <c r="H24" s="32">
        <f t="shared" si="1"/>
        <v>2.1624373511007419E-3</v>
      </c>
      <c r="I24" s="25"/>
      <c r="K24" s="27" t="s">
        <v>2</v>
      </c>
      <c r="L24" s="27" t="s">
        <v>84</v>
      </c>
      <c r="M24" s="27" t="s">
        <v>2</v>
      </c>
      <c r="N24" s="27" t="s">
        <v>33</v>
      </c>
      <c r="P24" s="29"/>
    </row>
    <row r="25" spans="2:16" x14ac:dyDescent="0.25">
      <c r="B25" s="38">
        <v>3</v>
      </c>
      <c r="C25" s="26" t="s">
        <v>10</v>
      </c>
      <c r="D25" s="30">
        <f>+VLOOKUP(C25,[1]!trans,2,0)</f>
        <v>3467.7500000000005</v>
      </c>
      <c r="E25" s="30">
        <f>+VLOOKUP(C25,[1]!coen,10,0)</f>
        <v>7</v>
      </c>
      <c r="F25" s="32">
        <f t="shared" si="0"/>
        <v>2.0185999567442865E-3</v>
      </c>
      <c r="G25" s="30">
        <f>+VLOOKUP(C25,[1]!coen,11,0)</f>
        <v>35</v>
      </c>
      <c r="H25" s="32">
        <f t="shared" si="1"/>
        <v>1.0092999783721432E-2</v>
      </c>
      <c r="I25" s="25"/>
      <c r="J25" s="22">
        <v>1</v>
      </c>
      <c r="K25" s="41" t="str">
        <f>IF(L25=0, " - ",INDEX($C$12:$H$36,MATCH(L25,$F$12:$F$36,0),1))</f>
        <v>Arequipa</v>
      </c>
      <c r="L25" s="32">
        <f>+LARGE($F$12:$F$36,J25)</f>
        <v>8.629830524128472E-2</v>
      </c>
      <c r="M25" s="41" t="str">
        <f t="shared" ref="M25:M34" si="4">+INDEX($C$12:$H$36,MATCH(N25,$H$12:$H$36,0),1)</f>
        <v>Ica</v>
      </c>
      <c r="N25" s="32">
        <f t="shared" ref="N25:N34" si="5">+LARGE($H$12:$H$36,J25)</f>
        <v>0.11429751171826243</v>
      </c>
      <c r="O25" s="25"/>
      <c r="P25" s="29"/>
    </row>
    <row r="26" spans="2:16" x14ac:dyDescent="0.25">
      <c r="B26" s="38">
        <v>2</v>
      </c>
      <c r="C26" s="26" t="s">
        <v>30</v>
      </c>
      <c r="D26" s="30">
        <f>+VLOOKUP(C26,[1]!trans,2,0)</f>
        <v>2005.32</v>
      </c>
      <c r="E26" s="30">
        <f>+VLOOKUP(C26,[1]!coen,10,0)</f>
        <v>0</v>
      </c>
      <c r="F26" s="32">
        <f t="shared" si="0"/>
        <v>0</v>
      </c>
      <c r="G26" s="30">
        <f>+VLOOKUP(C26,[1]!coen,11,0)</f>
        <v>32</v>
      </c>
      <c r="H26" s="32">
        <f t="shared" si="1"/>
        <v>1.5957552909261364E-2</v>
      </c>
      <c r="I26" s="25"/>
      <c r="J26" s="22">
        <v>2</v>
      </c>
      <c r="K26" s="42" t="str">
        <f t="shared" ref="K26:K34" si="6">IF(L26=0, " - ",INDEX($C$12:$H$36,MATCH(L26,$F$12:$F$36,0),1))</f>
        <v>Lima</v>
      </c>
      <c r="L26" s="32">
        <f t="shared" ref="L26:L34" si="7">+LARGE($F$12:$F$36,J26)</f>
        <v>7.51702824596997E-2</v>
      </c>
      <c r="M26" s="42" t="str">
        <f t="shared" si="4"/>
        <v>Lima</v>
      </c>
      <c r="N26" s="32">
        <f t="shared" si="5"/>
        <v>0.1053920655269725</v>
      </c>
      <c r="O26" s="25"/>
      <c r="P26" s="29"/>
    </row>
    <row r="27" spans="2:16" x14ac:dyDescent="0.25">
      <c r="B27" s="38">
        <v>4</v>
      </c>
      <c r="C27" s="26" t="s">
        <v>28</v>
      </c>
      <c r="D27" s="30">
        <f>+VLOOKUP(C27,[1]!trans,2,0)</f>
        <v>2630.0810000000001</v>
      </c>
      <c r="E27" s="30">
        <f>+VLOOKUP(C27,[1]!coen,10,0)</f>
        <v>0</v>
      </c>
      <c r="F27" s="32">
        <f t="shared" si="0"/>
        <v>0</v>
      </c>
      <c r="G27" s="30">
        <f>+VLOOKUP(C27,[1]!coen,11,0)</f>
        <v>36</v>
      </c>
      <c r="H27" s="32">
        <f t="shared" si="1"/>
        <v>1.3687791364600558E-2</v>
      </c>
      <c r="I27" s="25"/>
      <c r="J27" s="22">
        <v>3</v>
      </c>
      <c r="K27" s="40" t="str">
        <f t="shared" si="6"/>
        <v>Áncash</v>
      </c>
      <c r="L27" s="32">
        <f t="shared" si="7"/>
        <v>5.4217262295908897E-2</v>
      </c>
      <c r="M27" s="40" t="str">
        <f t="shared" si="4"/>
        <v>Tumbes</v>
      </c>
      <c r="N27" s="32">
        <f t="shared" si="5"/>
        <v>0.10110213218449592</v>
      </c>
      <c r="P27" s="29"/>
    </row>
    <row r="28" spans="2:16" x14ac:dyDescent="0.25">
      <c r="B28" s="38">
        <v>3</v>
      </c>
      <c r="C28" s="26" t="s">
        <v>7</v>
      </c>
      <c r="D28" s="30">
        <f>+VLOOKUP(C28,[1]!trans,2,0)</f>
        <v>7997.3190000000013</v>
      </c>
      <c r="E28" s="30">
        <f>+VLOOKUP(C28,[1]!coen,10,0)</f>
        <v>0</v>
      </c>
      <c r="F28" s="32">
        <f t="shared" si="0"/>
        <v>0</v>
      </c>
      <c r="G28" s="30">
        <f>+VLOOKUP(C28,[1]!coen,11,0)</f>
        <v>29</v>
      </c>
      <c r="H28" s="32">
        <f t="shared" si="1"/>
        <v>3.6262152353807565E-3</v>
      </c>
      <c r="I28" s="25"/>
      <c r="J28" s="22">
        <v>4</v>
      </c>
      <c r="K28" s="43" t="str">
        <f t="shared" si="6"/>
        <v>Ica</v>
      </c>
      <c r="L28" s="32">
        <f t="shared" si="7"/>
        <v>1.4944468844518576E-2</v>
      </c>
      <c r="M28" s="43" t="str">
        <f t="shared" si="4"/>
        <v>Huancavelica</v>
      </c>
      <c r="N28" s="32">
        <f t="shared" si="5"/>
        <v>7.3926765553350593E-2</v>
      </c>
      <c r="P28" s="29"/>
    </row>
    <row r="29" spans="2:16" x14ac:dyDescent="0.25">
      <c r="B29" s="38">
        <v>1</v>
      </c>
      <c r="C29" s="26" t="s">
        <v>20</v>
      </c>
      <c r="D29" s="30">
        <f>+VLOOKUP(C29,[1]!trans,2,0)</f>
        <v>3217.768</v>
      </c>
      <c r="E29" s="30">
        <f>+VLOOKUP(C29,[1]!coen,10,0)</f>
        <v>48</v>
      </c>
      <c r="F29" s="32">
        <f t="shared" si="0"/>
        <v>1.4917172400247624E-2</v>
      </c>
      <c r="G29" s="30">
        <f>+VLOOKUP(C29,[1]!coen,11,0)</f>
        <v>22</v>
      </c>
      <c r="H29" s="32">
        <f t="shared" si="1"/>
        <v>6.8370373501134944E-3</v>
      </c>
      <c r="I29" s="25"/>
      <c r="J29" s="22">
        <v>5</v>
      </c>
      <c r="K29" s="39" t="str">
        <f t="shared" si="6"/>
        <v>Lambayeque</v>
      </c>
      <c r="L29" s="32">
        <f t="shared" si="7"/>
        <v>1.4917172400247624E-2</v>
      </c>
      <c r="M29" s="39" t="str">
        <f t="shared" si="4"/>
        <v>Arequipa</v>
      </c>
      <c r="N29" s="32">
        <f t="shared" si="5"/>
        <v>7.2402815414298202E-2</v>
      </c>
      <c r="P29" s="29"/>
    </row>
    <row r="30" spans="2:16" x14ac:dyDescent="0.25">
      <c r="B30" s="38">
        <v>4</v>
      </c>
      <c r="C30" s="26" t="s">
        <v>26</v>
      </c>
      <c r="D30" s="30">
        <f>+VLOOKUP(C30,[1]!trans,2,0)</f>
        <v>13761.685000000001</v>
      </c>
      <c r="E30" s="30">
        <f>+VLOOKUP(C30,[1]!coen,10,0)</f>
        <v>0</v>
      </c>
      <c r="F30" s="32">
        <f t="shared" si="0"/>
        <v>0</v>
      </c>
      <c r="G30" s="30">
        <f>+VLOOKUP(C30,[1]!coen,11,0)</f>
        <v>6</v>
      </c>
      <c r="H30" s="32">
        <f t="shared" si="1"/>
        <v>4.3599312148185336E-4</v>
      </c>
      <c r="I30" s="25"/>
      <c r="J30" s="22">
        <v>6</v>
      </c>
      <c r="K30" s="26" t="str">
        <f t="shared" si="6"/>
        <v>Ayacucho</v>
      </c>
      <c r="L30" s="32">
        <f t="shared" si="7"/>
        <v>1.2739780875768936E-2</v>
      </c>
      <c r="M30" s="26" t="str">
        <f t="shared" si="4"/>
        <v>Cajamarca</v>
      </c>
      <c r="N30" s="32">
        <f t="shared" si="5"/>
        <v>6.7819958786634285E-2</v>
      </c>
      <c r="P30" s="29"/>
    </row>
    <row r="31" spans="2:16" x14ac:dyDescent="0.25">
      <c r="B31" s="38">
        <v>3</v>
      </c>
      <c r="C31" s="26" t="s">
        <v>9</v>
      </c>
      <c r="D31" s="30">
        <f>+VLOOKUP(C31,[1]!trans,2,0)</f>
        <v>12623.614</v>
      </c>
      <c r="E31" s="30">
        <f>+VLOOKUP(C31,[1]!coen,10,0)</f>
        <v>5</v>
      </c>
      <c r="F31" s="32">
        <f t="shared" si="0"/>
        <v>3.9608308682442285E-4</v>
      </c>
      <c r="G31" s="30">
        <f>+VLOOKUP(C31,[1]!coen,11,0)</f>
        <v>205</v>
      </c>
      <c r="H31" s="32">
        <f t="shared" si="1"/>
        <v>1.6239406559801339E-2</v>
      </c>
      <c r="I31" s="25"/>
      <c r="J31" s="22">
        <v>7</v>
      </c>
      <c r="K31" s="26" t="str">
        <f t="shared" si="6"/>
        <v>Huancavelica</v>
      </c>
      <c r="L31" s="32">
        <f t="shared" si="7"/>
        <v>1.0043762776600556E-2</v>
      </c>
      <c r="M31" s="26" t="str">
        <f t="shared" si="4"/>
        <v>Moquegua</v>
      </c>
      <c r="N31" s="32">
        <f t="shared" si="5"/>
        <v>5.8002283147196493E-2</v>
      </c>
      <c r="P31" s="29"/>
    </row>
    <row r="32" spans="2:16" x14ac:dyDescent="0.25">
      <c r="B32" s="38">
        <v>2</v>
      </c>
      <c r="C32" s="26" t="s">
        <v>22</v>
      </c>
      <c r="D32" s="30">
        <f>+VLOOKUP(C32,[1]!trans,2,0)</f>
        <v>869.56500000000005</v>
      </c>
      <c r="E32" s="30">
        <f>+VLOOKUP(C32,[1]!coen,10,0)</f>
        <v>0</v>
      </c>
      <c r="F32" s="32">
        <f t="shared" si="0"/>
        <v>0</v>
      </c>
      <c r="G32" s="30">
        <f>+VLOOKUP(C32,[1]!coen,11,0)</f>
        <v>5</v>
      </c>
      <c r="H32" s="32">
        <f t="shared" si="1"/>
        <v>5.7500014375003591E-3</v>
      </c>
      <c r="I32" s="25"/>
      <c r="J32" s="22">
        <v>8</v>
      </c>
      <c r="K32" s="26" t="str">
        <f t="shared" si="6"/>
        <v>Tumbes</v>
      </c>
      <c r="L32" s="32">
        <f t="shared" si="7"/>
        <v>9.5154947938349086E-3</v>
      </c>
      <c r="M32" s="26" t="str">
        <f t="shared" si="4"/>
        <v>Ayacucho</v>
      </c>
      <c r="N32" s="32">
        <f t="shared" si="5"/>
        <v>4.9594146980671931E-2</v>
      </c>
      <c r="P32" s="29"/>
    </row>
    <row r="33" spans="2:16" x14ac:dyDescent="0.25">
      <c r="B33" s="38">
        <v>4</v>
      </c>
      <c r="C33" s="26" t="s">
        <v>23</v>
      </c>
      <c r="D33" s="30">
        <f>+VLOOKUP(C33,[1]!trans,2,0)</f>
        <v>2117.6220000000003</v>
      </c>
      <c r="E33" s="30">
        <f>+VLOOKUP(C33,[1]!coen,10,0)</f>
        <v>0</v>
      </c>
      <c r="F33" s="32">
        <f t="shared" si="0"/>
        <v>0</v>
      </c>
      <c r="G33" s="30">
        <f>+VLOOKUP(C33,[1]!coen,11,0)</f>
        <v>1</v>
      </c>
      <c r="H33" s="32">
        <f t="shared" si="1"/>
        <v>4.7222781025131014E-4</v>
      </c>
      <c r="I33" s="25"/>
      <c r="J33" s="22">
        <v>9</v>
      </c>
      <c r="K33" s="26" t="str">
        <f t="shared" si="6"/>
        <v>Piura</v>
      </c>
      <c r="L33" s="32">
        <f t="shared" si="7"/>
        <v>9.3807505955473755E-3</v>
      </c>
      <c r="M33" s="26" t="str">
        <f t="shared" si="4"/>
        <v>Piura</v>
      </c>
      <c r="N33" s="32">
        <f t="shared" si="5"/>
        <v>3.6480696760462013E-2</v>
      </c>
      <c r="P33" s="29"/>
    </row>
    <row r="34" spans="2:16" x14ac:dyDescent="0.25">
      <c r="B34" s="38">
        <v>2</v>
      </c>
      <c r="C34" s="26" t="s">
        <v>27</v>
      </c>
      <c r="D34" s="30">
        <f>+VLOOKUP(C34,[1]!trans,2,0)</f>
        <v>5080.7970000000005</v>
      </c>
      <c r="E34" s="30">
        <f>+VLOOKUP(C34,[1]!coen,10,0)</f>
        <v>0</v>
      </c>
      <c r="F34" s="32">
        <f t="shared" si="0"/>
        <v>0</v>
      </c>
      <c r="G34" s="30">
        <f>+VLOOKUP(C34,[1]!coen,11,0)</f>
        <v>0.3</v>
      </c>
      <c r="H34" s="32">
        <f t="shared" si="1"/>
        <v>5.9045854420084083E-5</v>
      </c>
      <c r="I34" s="25"/>
      <c r="J34" s="22">
        <v>10</v>
      </c>
      <c r="K34" s="26" t="str">
        <f t="shared" si="6"/>
        <v>Moquegua</v>
      </c>
      <c r="L34" s="32">
        <f t="shared" si="7"/>
        <v>8.4971497604173218E-3</v>
      </c>
      <c r="M34" s="26" t="str">
        <f t="shared" si="4"/>
        <v>Áncash</v>
      </c>
      <c r="N34" s="32">
        <f t="shared" si="5"/>
        <v>3.5601525083547775E-2</v>
      </c>
      <c r="P34" s="29"/>
    </row>
    <row r="35" spans="2:16" x14ac:dyDescent="0.25">
      <c r="B35" s="38">
        <v>2</v>
      </c>
      <c r="C35" s="26" t="s">
        <v>14</v>
      </c>
      <c r="D35" s="30">
        <f>+VLOOKUP(C35,[1]!trans,2,0)</f>
        <v>3318.0730000000003</v>
      </c>
      <c r="E35" s="30">
        <f>+VLOOKUP(C35,[1]!coen,10,0)</f>
        <v>0</v>
      </c>
      <c r="F35" s="32">
        <f t="shared" si="0"/>
        <v>0</v>
      </c>
      <c r="G35" s="30">
        <f>+VLOOKUP(C35,[1]!coen,11,0)</f>
        <v>0.09</v>
      </c>
      <c r="H35" s="32">
        <f t="shared" si="1"/>
        <v>2.7124177195619261E-5</v>
      </c>
      <c r="I35" s="25"/>
      <c r="K35" s="150" t="s">
        <v>51</v>
      </c>
      <c r="L35" s="150"/>
      <c r="M35" s="150"/>
      <c r="N35" s="150"/>
      <c r="P35" s="29"/>
    </row>
    <row r="36" spans="2:16" x14ac:dyDescent="0.25">
      <c r="B36" s="38">
        <v>5</v>
      </c>
      <c r="C36" s="26" t="s">
        <v>17</v>
      </c>
      <c r="D36" s="30">
        <v>1</v>
      </c>
      <c r="E36" s="30">
        <f>+VLOOKUP(C36,[1]!coen,10,0)</f>
        <v>0</v>
      </c>
      <c r="F36" s="32">
        <f t="shared" si="0"/>
        <v>0</v>
      </c>
      <c r="G36" s="30">
        <f>+VLOOKUP(C36,[1]!coen,11,0)</f>
        <v>0</v>
      </c>
      <c r="H36" s="32">
        <f t="shared" si="1"/>
        <v>0</v>
      </c>
      <c r="I36" s="25"/>
      <c r="K36" s="149" t="s">
        <v>44</v>
      </c>
      <c r="L36" s="149"/>
      <c r="M36" s="149"/>
      <c r="N36" s="149"/>
      <c r="P36" s="29"/>
    </row>
    <row r="37" spans="2:16" x14ac:dyDescent="0.25">
      <c r="B37" s="18"/>
      <c r="C37" s="28" t="s">
        <v>1</v>
      </c>
      <c r="D37" s="31">
        <f>SUM(D12:D36)</f>
        <v>173058.90000000002</v>
      </c>
      <c r="E37" s="31">
        <f>SUM(E12:E36)</f>
        <v>2624</v>
      </c>
      <c r="F37" s="33">
        <f t="shared" ref="F37" si="8">+E37/D37</f>
        <v>1.5162467807203209E-2</v>
      </c>
      <c r="G37" s="31">
        <f>SUM(G12:G36)</f>
        <v>5857.39</v>
      </c>
      <c r="H37" s="33">
        <f t="shared" ref="H37" si="9">+G37/D37</f>
        <v>3.384622229772638E-2</v>
      </c>
      <c r="I37" s="25"/>
      <c r="P37" s="29"/>
    </row>
    <row r="38" spans="2:16" x14ac:dyDescent="0.25">
      <c r="B38" s="18"/>
      <c r="C38" s="89" t="s">
        <v>80</v>
      </c>
      <c r="D38" s="46"/>
      <c r="E38" s="46"/>
      <c r="F38" s="46"/>
      <c r="G38" s="46"/>
      <c r="H38" s="46"/>
      <c r="I38" s="23"/>
      <c r="P38" s="35"/>
    </row>
    <row r="39" spans="2:16" x14ac:dyDescent="0.25">
      <c r="B39" s="18"/>
      <c r="C39" s="149" t="s">
        <v>79</v>
      </c>
      <c r="D39" s="149"/>
      <c r="E39" s="149"/>
      <c r="F39" s="149"/>
      <c r="G39" s="149"/>
      <c r="H39" s="149"/>
      <c r="I39" s="23"/>
      <c r="J39" s="23"/>
      <c r="K39" s="23"/>
      <c r="L39" s="23"/>
      <c r="M39" s="23"/>
      <c r="N39" s="23"/>
      <c r="O39" s="23"/>
      <c r="P39" s="35"/>
    </row>
    <row r="40" spans="2:16" x14ac:dyDescent="0.25">
      <c r="B40" s="18"/>
      <c r="I40" s="23"/>
      <c r="J40" s="23"/>
      <c r="K40" s="23"/>
      <c r="L40" s="23"/>
      <c r="M40" s="23"/>
      <c r="N40" s="23"/>
      <c r="O40" s="23"/>
      <c r="P40" s="35"/>
    </row>
    <row r="41" spans="2:16" x14ac:dyDescent="0.25">
      <c r="B41" s="17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</row>
    <row r="44" spans="2:16" x14ac:dyDescent="0.25">
      <c r="B44" s="24" t="s">
        <v>91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20"/>
    </row>
    <row r="45" spans="2:16" x14ac:dyDescent="0.25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21"/>
    </row>
    <row r="46" spans="2:16" ht="15" customHeight="1" x14ac:dyDescent="0.25">
      <c r="B46" s="18"/>
      <c r="C46" s="7"/>
      <c r="D46" s="141" t="s">
        <v>95</v>
      </c>
      <c r="E46" s="141"/>
      <c r="F46" s="141"/>
      <c r="G46" s="141"/>
      <c r="H46" s="7"/>
      <c r="I46" s="7"/>
      <c r="J46" s="141" t="s">
        <v>96</v>
      </c>
      <c r="K46" s="141"/>
      <c r="L46" s="141"/>
      <c r="M46" s="141"/>
      <c r="N46" s="7"/>
      <c r="O46" s="7"/>
      <c r="P46" s="21"/>
    </row>
    <row r="47" spans="2:16" x14ac:dyDescent="0.25">
      <c r="B47" s="18"/>
      <c r="C47" s="7"/>
      <c r="D47" s="139" t="s">
        <v>43</v>
      </c>
      <c r="E47" s="139"/>
      <c r="F47" s="139"/>
      <c r="G47" s="139"/>
      <c r="H47" s="7"/>
      <c r="I47" s="7"/>
      <c r="J47" s="139" t="s">
        <v>43</v>
      </c>
      <c r="K47" s="139"/>
      <c r="L47" s="139"/>
      <c r="M47" s="139"/>
      <c r="N47" s="7"/>
      <c r="O47" s="7"/>
      <c r="P47" s="21"/>
    </row>
    <row r="48" spans="2:16" ht="22.5" x14ac:dyDescent="0.25">
      <c r="B48" s="18"/>
      <c r="C48" s="7"/>
      <c r="D48" s="27" t="s">
        <v>2</v>
      </c>
      <c r="E48" s="27" t="s">
        <v>88</v>
      </c>
      <c r="F48" s="27" t="s">
        <v>2</v>
      </c>
      <c r="G48" s="27" t="s">
        <v>89</v>
      </c>
      <c r="H48" s="7"/>
      <c r="I48" s="64"/>
      <c r="J48" s="27" t="s">
        <v>2</v>
      </c>
      <c r="K48" s="27" t="s">
        <v>88</v>
      </c>
      <c r="L48" s="27" t="s">
        <v>2</v>
      </c>
      <c r="M48" s="27" t="s">
        <v>89</v>
      </c>
      <c r="N48" s="7"/>
      <c r="O48" s="7"/>
      <c r="P48" s="21"/>
    </row>
    <row r="49" spans="2:16" x14ac:dyDescent="0.25">
      <c r="B49" s="18"/>
      <c r="C49" s="64">
        <v>1</v>
      </c>
      <c r="D49" s="41" t="str">
        <f>IF(E49=0, " - ",INDEX([1]!coen,MATCH(E49,'[1]Daños '!$I$3:$I$27,0),1))</f>
        <v>Ayacucho</v>
      </c>
      <c r="E49" s="63">
        <f>+LARGE('[1]Daños '!$I$3:$I$27,C49)</f>
        <v>522</v>
      </c>
      <c r="F49" s="41" t="str">
        <f>IF(G49=0," - ",INDEX([1]!coen,MATCH(G49,'[1]Daños '!$J$3:$J$27,0),1))</f>
        <v>Ayacucho</v>
      </c>
      <c r="G49" s="63">
        <f>+LARGE('[1]Daños '!$J$3:$J$27,C49)</f>
        <v>4538</v>
      </c>
      <c r="H49" s="7"/>
      <c r="I49" s="64">
        <v>1</v>
      </c>
      <c r="J49" s="41" t="str">
        <f>IF(K49=0, " - ",INDEX([1]!coen,MATCH(K49,'[1]Daños '!$M$3:$M$27,0),1))</f>
        <v>Lima</v>
      </c>
      <c r="K49" s="63">
        <f>+LARGE('[1]Daños '!$M$3:$M$27,I49)</f>
        <v>56</v>
      </c>
      <c r="L49" s="41" t="str">
        <f>IF(M49=0," - ",INDEX([1]!coen,MATCH(M49,'[1]Daños '!$N$3:$N$27,0),1))</f>
        <v>Lima</v>
      </c>
      <c r="M49" s="63">
        <f>+LARGE('[1]Daños '!$N$3:$N$27,I49)</f>
        <v>76</v>
      </c>
      <c r="N49" s="7"/>
      <c r="O49" s="7"/>
      <c r="P49" s="21"/>
    </row>
    <row r="50" spans="2:16" x14ac:dyDescent="0.25">
      <c r="B50" s="18"/>
      <c r="C50" s="64">
        <v>2</v>
      </c>
      <c r="D50" s="42" t="str">
        <f>IF(E50=0, " - ",INDEX([1]!coen,MATCH(E50,'[1]Daños '!$I$3:$I$27,0),1))</f>
        <v>Piura</v>
      </c>
      <c r="E50" s="63">
        <f>+LARGE('[1]Daños '!$I$3:$I$27,C50)</f>
        <v>300</v>
      </c>
      <c r="F50" s="42" t="str">
        <f>IF(G50=0," - ",INDEX([1]!coen,MATCH(G50,'[1]Daños '!$J$3:$J$27,0),1))</f>
        <v>Áncash</v>
      </c>
      <c r="G50" s="63">
        <f>+LARGE('[1]Daños '!$J$3:$J$27,C50)</f>
        <v>3310</v>
      </c>
      <c r="H50" s="7"/>
      <c r="I50" s="64">
        <v>2</v>
      </c>
      <c r="J50" s="42" t="str">
        <f>IF(K50=0, " - ",INDEX([1]!coen,MATCH(K50,'[1]Daños '!$M$3:$M$27,0),1))</f>
        <v>Lambayeque</v>
      </c>
      <c r="K50" s="63">
        <f>+LARGE('[1]Daños '!$M$3:$M$27,I50)</f>
        <v>52</v>
      </c>
      <c r="L50" s="42" t="str">
        <f>IF(M50=0," - ",INDEX([1]!coen,MATCH(M50,'[1]Daños '!$N$3:$N$27,0),1))</f>
        <v>Áncash</v>
      </c>
      <c r="M50" s="63">
        <f>+LARGE('[1]Daños '!$N$3:$N$27,I50)</f>
        <v>55</v>
      </c>
      <c r="N50" s="7"/>
      <c r="O50" s="7"/>
      <c r="P50" s="21"/>
    </row>
    <row r="51" spans="2:16" x14ac:dyDescent="0.25">
      <c r="B51" s="18"/>
      <c r="C51" s="64">
        <v>3</v>
      </c>
      <c r="D51" s="40" t="str">
        <f>IF(E51=0, " - ",INDEX([1]!coen,MATCH(E51,'[1]Daños '!$I$3:$I$27,0),1))</f>
        <v>Lambayeque</v>
      </c>
      <c r="E51" s="63">
        <f>+LARGE('[1]Daños '!$I$3:$I$27,C51)</f>
        <v>203</v>
      </c>
      <c r="F51" s="40" t="str">
        <f>IF(G51=0," - ",INDEX([1]!coen,MATCH(G51,'[1]Daños '!$J$3:$J$27,0),1))</f>
        <v>Piura</v>
      </c>
      <c r="G51" s="63">
        <f>+LARGE('[1]Daños '!$J$3:$J$27,C51)</f>
        <v>541</v>
      </c>
      <c r="H51" s="7"/>
      <c r="I51" s="64">
        <v>3</v>
      </c>
      <c r="J51" s="40" t="str">
        <f>IF(K51=0, " - ",INDEX([1]!coen,MATCH(K51,'[1]Daños '!$M$3:$M$27,0),1))</f>
        <v>Áncash</v>
      </c>
      <c r="K51" s="63">
        <f>+LARGE('[1]Daños '!$M$3:$M$27,I51)</f>
        <v>44</v>
      </c>
      <c r="L51" s="40" t="str">
        <f>IF(M51=0," - ",INDEX([1]!coen,MATCH(M51,'[1]Daños '!$N$3:$N$27,0),1))</f>
        <v>Arequipa</v>
      </c>
      <c r="M51" s="63">
        <f>+LARGE('[1]Daños '!$N$3:$N$27,I51)</f>
        <v>53</v>
      </c>
      <c r="N51" s="7"/>
      <c r="O51" s="7"/>
      <c r="P51" s="21"/>
    </row>
    <row r="52" spans="2:16" x14ac:dyDescent="0.25">
      <c r="B52" s="18"/>
      <c r="C52" s="64">
        <v>4</v>
      </c>
      <c r="D52" s="43" t="str">
        <f>IF(E52=0, " - ",INDEX([1]!coen,MATCH(E52,'[1]Daños '!$I$3:$I$27,0),1))</f>
        <v>Áncash</v>
      </c>
      <c r="E52" s="63">
        <f>+LARGE('[1]Daños '!$I$3:$I$27,C52)</f>
        <v>175</v>
      </c>
      <c r="F52" s="43" t="str">
        <f>IF(G52=0," - ",INDEX([1]!coen,MATCH(G52,'[1]Daños '!$J$3:$J$27,0),1))</f>
        <v>Arequipa</v>
      </c>
      <c r="G52" s="63">
        <f>+LARGE('[1]Daños '!$J$3:$J$27,C52)</f>
        <v>391</v>
      </c>
      <c r="H52" s="7"/>
      <c r="I52" s="64">
        <v>4</v>
      </c>
      <c r="J52" s="43" t="str">
        <f>IF(K52=0, " - ",INDEX([1]!coen,MATCH(K52,'[1]Daños '!$M$3:$M$27,0),1))</f>
        <v>Arequipa</v>
      </c>
      <c r="K52" s="63">
        <f>+LARGE('[1]Daños '!$M$3:$M$27,I52)</f>
        <v>15</v>
      </c>
      <c r="L52" s="43" t="str">
        <f>IF(M52=0," - ",INDEX([1]!coen,MATCH(M52,'[1]Daños '!$N$3:$N$27,0),1))</f>
        <v>Huancavelica</v>
      </c>
      <c r="M52" s="63">
        <f>+LARGE('[1]Daños '!$N$3:$N$27,I52)</f>
        <v>37</v>
      </c>
      <c r="N52" s="7"/>
      <c r="O52" s="7"/>
      <c r="P52" s="21"/>
    </row>
    <row r="53" spans="2:16" x14ac:dyDescent="0.25">
      <c r="B53" s="18"/>
      <c r="C53" s="64">
        <v>5</v>
      </c>
      <c r="D53" s="39" t="str">
        <f>IF(E53=0, " - ",INDEX([1]!coen,MATCH(E53,'[1]Daños '!$I$3:$I$27,0),1))</f>
        <v>Ica</v>
      </c>
      <c r="E53" s="63">
        <f>+LARGE('[1]Daños '!$I$3:$I$27,C53)</f>
        <v>132</v>
      </c>
      <c r="F53" s="39" t="str">
        <f>IF(G53=0," - ",INDEX([1]!coen,MATCH(G53,'[1]Daños '!$J$3:$J$27,0),1))</f>
        <v>Lambayeque</v>
      </c>
      <c r="G53" s="63">
        <f>+LARGE('[1]Daños '!$J$3:$J$27,C53)</f>
        <v>332</v>
      </c>
      <c r="H53" s="7"/>
      <c r="I53" s="64">
        <v>5</v>
      </c>
      <c r="J53" s="39" t="str">
        <f>IF(K53=0, " - ",INDEX([1]!coen,MATCH(K53,'[1]Daños '!$M$3:$M$27,0),1))</f>
        <v>Arequipa</v>
      </c>
      <c r="K53" s="63">
        <f>+LARGE('[1]Daños '!$M$3:$M$27,I53)</f>
        <v>15</v>
      </c>
      <c r="L53" s="39" t="str">
        <f>IF(M53=0," - ",INDEX([1]!coen,MATCH(M53,'[1]Daños '!$N$3:$N$27,0),1))</f>
        <v>Piura</v>
      </c>
      <c r="M53" s="63">
        <f>+LARGE('[1]Daños '!$N$3:$N$27,I53)</f>
        <v>33</v>
      </c>
      <c r="N53" s="7"/>
      <c r="O53" s="7"/>
      <c r="P53" s="21"/>
    </row>
    <row r="54" spans="2:16" x14ac:dyDescent="0.25">
      <c r="B54" s="18"/>
      <c r="C54" s="64">
        <v>6</v>
      </c>
      <c r="D54" s="26" t="str">
        <f>IF(E54=0, " - ",INDEX([1]!coen,MATCH(E54,'[1]Daños '!$I$3:$I$27,0),1))</f>
        <v>Cajamarca</v>
      </c>
      <c r="E54" s="63">
        <f>+LARGE('[1]Daños '!$I$3:$I$27,C54)</f>
        <v>91</v>
      </c>
      <c r="F54" s="26" t="str">
        <f>IF(G54=0," - ",INDEX([1]!coen,MATCH(G54,'[1]Daños '!$J$3:$J$27,0),1))</f>
        <v>Huancavelica</v>
      </c>
      <c r="G54" s="63">
        <f>+LARGE('[1]Daños '!$J$3:$J$27,C54)</f>
        <v>237</v>
      </c>
      <c r="H54" s="7"/>
      <c r="I54" s="64">
        <v>6</v>
      </c>
      <c r="J54" s="26" t="str">
        <f>IF(K54=0, " - ",INDEX([1]!coen,MATCH(K54,'[1]Daños '!$M$3:$M$27,0),1))</f>
        <v>Cajamarca</v>
      </c>
      <c r="K54" s="63">
        <f>+LARGE('[1]Daños '!$M$3:$M$27,I54)</f>
        <v>13</v>
      </c>
      <c r="L54" s="26" t="str">
        <f>IF(M54=0," - ",INDEX([1]!coen,MATCH(M54,'[1]Daños '!$N$3:$N$27,0),1))</f>
        <v>Lambayeque</v>
      </c>
      <c r="M54" s="63">
        <f>+LARGE('[1]Daños '!$N$3:$N$27,I54)</f>
        <v>26</v>
      </c>
      <c r="N54" s="7"/>
      <c r="O54" s="7"/>
      <c r="P54" s="21"/>
    </row>
    <row r="55" spans="2:16" x14ac:dyDescent="0.25">
      <c r="B55" s="18"/>
      <c r="C55" s="64">
        <v>7</v>
      </c>
      <c r="D55" s="26" t="str">
        <f>IF(E55=0, " - ",INDEX([1]!coen,MATCH(E55,'[1]Daños '!$I$3:$I$27,0),1))</f>
        <v>Lima</v>
      </c>
      <c r="E55" s="63">
        <f>+LARGE('[1]Daños '!$I$3:$I$27,C55)</f>
        <v>89</v>
      </c>
      <c r="F55" s="26" t="str">
        <f>IF(G55=0," - ",INDEX([1]!coen,MATCH(G55,'[1]Daños '!$J$3:$J$27,0),1))</f>
        <v>Lima</v>
      </c>
      <c r="G55" s="63">
        <f>+LARGE('[1]Daños '!$J$3:$J$27,C55)</f>
        <v>184</v>
      </c>
      <c r="H55" s="7"/>
      <c r="I55" s="64">
        <v>7</v>
      </c>
      <c r="J55" s="26" t="str">
        <f>IF(K55=0, " - ",INDEX([1]!coen,MATCH(K55,'[1]Daños '!$M$3:$M$27,0),1))</f>
        <v>Piura</v>
      </c>
      <c r="K55" s="63">
        <f>+LARGE('[1]Daños '!$M$3:$M$27,I55)</f>
        <v>9</v>
      </c>
      <c r="L55" s="26" t="str">
        <f>IF(M55=0," - ",INDEX([1]!coen,MATCH(M55,'[1]Daños '!$N$3:$N$27,0),1))</f>
        <v>Moquegua</v>
      </c>
      <c r="M55" s="63">
        <f>+LARGE('[1]Daños '!$N$3:$N$27,I55)</f>
        <v>19</v>
      </c>
      <c r="N55" s="7"/>
      <c r="O55" s="7"/>
      <c r="P55" s="21"/>
    </row>
    <row r="56" spans="2:16" x14ac:dyDescent="0.25">
      <c r="B56" s="18"/>
      <c r="C56" s="64">
        <v>8</v>
      </c>
      <c r="D56" s="26" t="str">
        <f>IF(E56=0, " - ",INDEX([1]!coen,MATCH(E56,'[1]Daños '!$I$3:$I$27,0),1))</f>
        <v>Arequipa</v>
      </c>
      <c r="E56" s="63">
        <f>+LARGE('[1]Daños '!$I$3:$I$27,C56)</f>
        <v>81</v>
      </c>
      <c r="F56" s="26" t="str">
        <f>IF(G56=0," - ",INDEX([1]!coen,MATCH(G56,'[1]Daños '!$J$3:$J$27,0),1))</f>
        <v>Cajamarca</v>
      </c>
      <c r="G56" s="63">
        <f>+LARGE('[1]Daños '!$J$3:$J$27,C56)</f>
        <v>140</v>
      </c>
      <c r="H56" s="7"/>
      <c r="I56" s="64">
        <v>8</v>
      </c>
      <c r="J56" s="26" t="str">
        <f>IF(K56=0, " - ",INDEX([1]!coen,MATCH(K56,'[1]Daños '!$M$3:$M$27,0),1))</f>
        <v>Ayacucho</v>
      </c>
      <c r="K56" s="63">
        <f>+LARGE('[1]Daños '!$M$3:$M$27,I56)</f>
        <v>7</v>
      </c>
      <c r="L56" s="26" t="str">
        <f>IF(M56=0," - ",INDEX([1]!coen,MATCH(M56,'[1]Daños '!$N$3:$N$27,0),1))</f>
        <v>Ayacucho</v>
      </c>
      <c r="M56" s="63">
        <f>+LARGE('[1]Daños '!$N$3:$N$27,I56)</f>
        <v>14</v>
      </c>
      <c r="N56" s="7"/>
      <c r="O56" s="7"/>
      <c r="P56" s="21"/>
    </row>
    <row r="57" spans="2:16" x14ac:dyDescent="0.25">
      <c r="B57" s="18"/>
      <c r="C57" s="64">
        <v>9</v>
      </c>
      <c r="D57" s="26" t="str">
        <f>IF(E57=0, " - ",INDEX([1]!coen,MATCH(E57,'[1]Daños '!$I$3:$I$27,0),1))</f>
        <v>Huancavelica</v>
      </c>
      <c r="E57" s="63">
        <f>+LARGE('[1]Daños '!$I$3:$I$27,C57)</f>
        <v>23</v>
      </c>
      <c r="F57" s="26" t="str">
        <f>IF(G57=0," - ",INDEX([1]!coen,MATCH(G57,'[1]Daños '!$J$3:$J$27,0),1))</f>
        <v>Tumbes</v>
      </c>
      <c r="G57" s="63">
        <f>+LARGE('[1]Daños '!$J$3:$J$27,C57)</f>
        <v>121</v>
      </c>
      <c r="H57" s="7"/>
      <c r="I57" s="64">
        <v>9</v>
      </c>
      <c r="J57" s="26" t="str">
        <f>IF(K57=0, " - ",INDEX([1]!coen,MATCH(K57,'[1]Daños '!$M$3:$M$27,0),1))</f>
        <v>Ayacucho</v>
      </c>
      <c r="K57" s="63">
        <f>+LARGE('[1]Daños '!$M$3:$M$27,I57)</f>
        <v>7</v>
      </c>
      <c r="L57" s="26" t="str">
        <f>IF(M57=0," - ",INDEX([1]!coen,MATCH(M57,'[1]Daños '!$N$3:$N$27,0),1))</f>
        <v>Ayacucho</v>
      </c>
      <c r="M57" s="63">
        <f>+LARGE('[1]Daños '!$N$3:$N$27,I57)</f>
        <v>14</v>
      </c>
      <c r="N57" s="7"/>
      <c r="O57" s="7"/>
      <c r="P57" s="21"/>
    </row>
    <row r="58" spans="2:16" x14ac:dyDescent="0.25">
      <c r="B58" s="18"/>
      <c r="C58" s="64">
        <v>10</v>
      </c>
      <c r="D58" s="26" t="str">
        <f>IF(E58=0, " - ",INDEX([1]!coen,MATCH(E58,'[1]Daños '!$I$3:$I$27,0),1))</f>
        <v>Tumbes</v>
      </c>
      <c r="E58" s="63">
        <f>+LARGE('[1]Daños '!$I$3:$I$27,C58)</f>
        <v>17</v>
      </c>
      <c r="F58" s="26" t="str">
        <f>IF(G58=0," - ",INDEX([1]!coen,MATCH(G58,'[1]Daños '!$J$3:$J$27,0),1))</f>
        <v>Madre de Dios</v>
      </c>
      <c r="G58" s="63">
        <f>+LARGE('[1]Daños '!$J$3:$J$27,C58)</f>
        <v>87</v>
      </c>
      <c r="H58" s="7"/>
      <c r="I58" s="64">
        <v>10</v>
      </c>
      <c r="J58" s="26" t="str">
        <f>IF(K58=0, " - ",INDEX([1]!coen,MATCH(K58,'[1]Daños '!$M$3:$M$27,0),1))</f>
        <v>Ica</v>
      </c>
      <c r="K58" s="63">
        <f>+LARGE('[1]Daños '!$M$3:$M$27,I58)</f>
        <v>5</v>
      </c>
      <c r="L58" s="26" t="str">
        <f>IF(M58=0," - ",INDEX([1]!coen,MATCH(M58,'[1]Daños '!$N$3:$N$27,0),1))</f>
        <v>Madre de Dios</v>
      </c>
      <c r="M58" s="63">
        <f>+LARGE('[1]Daños '!$N$3:$N$27,I58)</f>
        <v>13</v>
      </c>
      <c r="N58" s="7"/>
      <c r="O58" s="7"/>
      <c r="P58" s="21"/>
    </row>
    <row r="59" spans="2:16" x14ac:dyDescent="0.25">
      <c r="B59" s="18"/>
      <c r="C59" s="64">
        <v>11</v>
      </c>
      <c r="D59" s="26" t="str">
        <f>IF(E59=0, " - ",INDEX([1]!coen,MATCH(E59,'[1]Daños '!$I$3:$I$27,0),1))</f>
        <v>Apurímac</v>
      </c>
      <c r="E59" s="63">
        <f>+LARGE('[1]Daños '!$I$3:$I$27,C59)</f>
        <v>12</v>
      </c>
      <c r="F59" s="26" t="str">
        <f>IF(G59=0," - ",INDEX([1]!coen,MATCH(G59,'[1]Daños '!$J$3:$J$27,0),1))</f>
        <v>Moquegua</v>
      </c>
      <c r="G59" s="63">
        <f>+LARGE('[1]Daños '!$J$3:$J$27,C59)</f>
        <v>80</v>
      </c>
      <c r="H59" s="7"/>
      <c r="I59" s="64">
        <v>11</v>
      </c>
      <c r="J59" s="26" t="str">
        <f>IF(K59=0, " - ",INDEX([1]!coen,MATCH(K59,'[1]Daños '!$M$3:$M$27,0),1))</f>
        <v>Ica</v>
      </c>
      <c r="K59" s="63">
        <f>+LARGE('[1]Daños '!$M$3:$M$27,I59)</f>
        <v>5</v>
      </c>
      <c r="L59" s="26" t="str">
        <f>IF(M59=0," - ",INDEX([1]!coen,MATCH(M59,'[1]Daños '!$N$3:$N$27,0),1))</f>
        <v>La Libertad</v>
      </c>
      <c r="M59" s="63">
        <f>+LARGE('[1]Daños '!$N$3:$N$27,I59)</f>
        <v>12</v>
      </c>
      <c r="N59" s="7"/>
      <c r="O59" s="7"/>
      <c r="P59" s="21"/>
    </row>
    <row r="60" spans="2:16" x14ac:dyDescent="0.25">
      <c r="B60" s="18"/>
      <c r="C60" s="64">
        <v>12</v>
      </c>
      <c r="D60" s="26" t="str">
        <f>IF(E60=0, " - ",INDEX([1]!coen,MATCH(E60,'[1]Daños '!$I$3:$I$27,0),1))</f>
        <v>La Libertad</v>
      </c>
      <c r="E60" s="63">
        <f>+LARGE('[1]Daños '!$I$3:$I$27,C60)</f>
        <v>11</v>
      </c>
      <c r="F60" s="26" t="str">
        <f>IF(G60=0," - ",INDEX([1]!coen,MATCH(G60,'[1]Daños '!$J$3:$J$27,0),1))</f>
        <v>La Libertad</v>
      </c>
      <c r="G60" s="63">
        <f>+LARGE('[1]Daños '!$J$3:$J$27,C60)</f>
        <v>70</v>
      </c>
      <c r="H60" s="7"/>
      <c r="I60" s="64">
        <v>12</v>
      </c>
      <c r="J60" s="26" t="str">
        <f>IF(K60=0, " - ",INDEX([1]!coen,MATCH(K60,'[1]Daños '!$M$3:$M$27,0),1))</f>
        <v>Apurímac</v>
      </c>
      <c r="K60" s="63">
        <f>+LARGE('[1]Daños '!$M$3:$M$27,I60)</f>
        <v>4</v>
      </c>
      <c r="L60" s="26" t="str">
        <f>IF(M60=0," - ",INDEX([1]!coen,MATCH(M60,'[1]Daños '!$N$3:$N$27,0),1))</f>
        <v>Tacna</v>
      </c>
      <c r="M60" s="63">
        <f>+LARGE('[1]Daños '!$N$3:$N$27,I60)</f>
        <v>11</v>
      </c>
      <c r="N60" s="7"/>
      <c r="O60" s="7"/>
      <c r="P60" s="21"/>
    </row>
    <row r="61" spans="2:16" x14ac:dyDescent="0.25">
      <c r="B61" s="18"/>
      <c r="C61" s="64">
        <v>13</v>
      </c>
      <c r="D61" s="26" t="str">
        <f>IF(E61=0, " - ",INDEX([1]!coen,MATCH(E61,'[1]Daños '!$I$3:$I$27,0),1))</f>
        <v>Moquegua</v>
      </c>
      <c r="E61" s="63">
        <f>+LARGE('[1]Daños '!$I$3:$I$27,C61)</f>
        <v>8</v>
      </c>
      <c r="F61" s="26" t="str">
        <f>IF(G61=0," - ",INDEX([1]!coen,MATCH(G61,'[1]Daños '!$J$3:$J$27,0),1))</f>
        <v>Tacna</v>
      </c>
      <c r="G61" s="63">
        <f>+LARGE('[1]Daños '!$J$3:$J$27,C61)</f>
        <v>63</v>
      </c>
      <c r="H61" s="7"/>
      <c r="I61" s="64">
        <v>13</v>
      </c>
      <c r="J61" s="26" t="str">
        <f>IF(K61=0, " - ",INDEX([1]!coen,MATCH(K61,'[1]Daños '!$M$3:$M$27,0),1))</f>
        <v>Apurímac</v>
      </c>
      <c r="K61" s="63">
        <f>+LARGE('[1]Daños '!$M$3:$M$27,I61)</f>
        <v>4</v>
      </c>
      <c r="L61" s="26" t="str">
        <f>IF(M61=0," - ",INDEX([1]!coen,MATCH(M61,'[1]Daños '!$N$3:$N$27,0),1))</f>
        <v>Cajamarca</v>
      </c>
      <c r="M61" s="63">
        <f>+LARGE('[1]Daños '!$N$3:$N$27,I61)</f>
        <v>10</v>
      </c>
      <c r="N61" s="7"/>
      <c r="O61" s="7"/>
      <c r="P61" s="21"/>
    </row>
    <row r="62" spans="2:16" x14ac:dyDescent="0.25">
      <c r="B62" s="18"/>
      <c r="C62" s="64">
        <v>14</v>
      </c>
      <c r="D62" s="26" t="str">
        <f>IF(E62=0, " - ",INDEX([1]!coen,MATCH(E62,'[1]Daños '!$I$3:$I$27,0),1))</f>
        <v>Junín</v>
      </c>
      <c r="E62" s="63">
        <f>+LARGE('[1]Daños '!$I$3:$I$27,C62)</f>
        <v>6</v>
      </c>
      <c r="F62" s="26" t="str">
        <f>IF(G62=0," - ",INDEX([1]!coen,MATCH(G62,'[1]Daños '!$J$3:$J$27,0),1))</f>
        <v>Ica</v>
      </c>
      <c r="G62" s="63">
        <f>+LARGE('[1]Daños '!$J$3:$J$27,C62)</f>
        <v>55</v>
      </c>
      <c r="H62" s="7"/>
      <c r="I62" s="64">
        <v>14</v>
      </c>
      <c r="J62" s="26" t="str">
        <f>IF(K62=0, " - ",INDEX([1]!coen,MATCH(K62,'[1]Daños '!$M$3:$M$27,0),1))</f>
        <v>Amazonas</v>
      </c>
      <c r="K62" s="63">
        <f>+LARGE('[1]Daños '!$M$3:$M$27,I62)</f>
        <v>2</v>
      </c>
      <c r="L62" s="26" t="str">
        <f>IF(M62=0," - ",INDEX([1]!coen,MATCH(M62,'[1]Daños '!$N$3:$N$27,0),1))</f>
        <v>Ica</v>
      </c>
      <c r="M62" s="63">
        <f>+LARGE('[1]Daños '!$N$3:$N$27,I62)</f>
        <v>9</v>
      </c>
      <c r="N62" s="7"/>
      <c r="O62" s="7"/>
      <c r="P62" s="21"/>
    </row>
    <row r="63" spans="2:16" x14ac:dyDescent="0.25">
      <c r="B63" s="18"/>
      <c r="C63" s="64">
        <v>15</v>
      </c>
      <c r="D63" s="26" t="str">
        <f>IF(E63=0, " - ",INDEX([1]!coen,MATCH(E63,'[1]Daños '!$I$3:$I$27,0),1))</f>
        <v>Tacna</v>
      </c>
      <c r="E63" s="63">
        <f>+LARGE('[1]Daños '!$I$3:$I$27,C63)</f>
        <v>5</v>
      </c>
      <c r="F63" s="26" t="str">
        <f>IF(G63=0," - ",INDEX([1]!coen,MATCH(G63,'[1]Daños '!$J$3:$J$27,0),1))</f>
        <v>Junín</v>
      </c>
      <c r="G63" s="63">
        <f>+LARGE('[1]Daños '!$J$3:$J$27,C63)</f>
        <v>17</v>
      </c>
      <c r="H63" s="7"/>
      <c r="I63" s="64">
        <v>15</v>
      </c>
      <c r="J63" s="26" t="str">
        <f>IF(K63=0, " - ",INDEX([1]!coen,MATCH(K63,'[1]Daños '!$M$3:$M$27,0),1))</f>
        <v>Amazonas</v>
      </c>
      <c r="K63" s="63">
        <f>+LARGE('[1]Daños '!$M$3:$M$27,I63)</f>
        <v>2</v>
      </c>
      <c r="L63" s="26" t="str">
        <f>IF(M63=0," - ",INDEX([1]!coen,MATCH(M63,'[1]Daños '!$N$3:$N$27,0),1))</f>
        <v>Huánuco</v>
      </c>
      <c r="M63" s="63">
        <f>+LARGE('[1]Daños '!$N$3:$N$27,I63)</f>
        <v>4</v>
      </c>
      <c r="N63" s="7"/>
      <c r="O63" s="7"/>
      <c r="P63" s="21"/>
    </row>
    <row r="64" spans="2:16" x14ac:dyDescent="0.25">
      <c r="B64" s="18"/>
      <c r="C64" s="64">
        <v>16</v>
      </c>
      <c r="D64" s="26" t="str">
        <f>IF(E64=0, " - ",INDEX([1]!coen,MATCH(E64,'[1]Daños '!$I$3:$I$27,0),1))</f>
        <v>Amazonas</v>
      </c>
      <c r="E64" s="63">
        <f>+LARGE('[1]Daños '!$I$3:$I$27,C64)</f>
        <v>1.9</v>
      </c>
      <c r="F64" s="26" t="str">
        <f>IF(G64=0," - ",INDEX([1]!coen,MATCH(G64,'[1]Daños '!$J$3:$J$27,0),1))</f>
        <v>Apurímac</v>
      </c>
      <c r="G64" s="63">
        <f>+LARGE('[1]Daños '!$J$3:$J$27,C64)</f>
        <v>11</v>
      </c>
      <c r="H64" s="7"/>
      <c r="I64" s="64">
        <v>16</v>
      </c>
      <c r="J64" s="26" t="str">
        <f>IF(K64=0, " - ",INDEX([1]!coen,MATCH(K64,'[1]Daños '!$M$3:$M$27,0),1))</f>
        <v>Pasco</v>
      </c>
      <c r="K64" s="63">
        <f>+LARGE('[1]Daños '!$M$3:$M$27,I64)</f>
        <v>1</v>
      </c>
      <c r="L64" s="26" t="str">
        <f>IF(M64=0," - ",INDEX([1]!coen,MATCH(M64,'[1]Daños '!$N$3:$N$27,0),1))</f>
        <v>Apurímac</v>
      </c>
      <c r="M64" s="63">
        <f>+LARGE('[1]Daños '!$N$3:$N$27,I64)</f>
        <v>3</v>
      </c>
      <c r="N64" s="7"/>
      <c r="O64" s="7"/>
      <c r="P64" s="21"/>
    </row>
    <row r="65" spans="2:16" x14ac:dyDescent="0.25">
      <c r="B65" s="18"/>
      <c r="C65" s="64">
        <v>17</v>
      </c>
      <c r="D65" s="26" t="str">
        <f>IF(E65=0, " - ",INDEX([1]!coen,MATCH(E65,'[1]Daños '!$I$3:$I$27,0),1))</f>
        <v>Pasco</v>
      </c>
      <c r="E65" s="63">
        <f>+LARGE('[1]Daños '!$I$3:$I$27,C65)</f>
        <v>0.2</v>
      </c>
      <c r="F65" s="26" t="str">
        <f>IF(G65=0," - ",INDEX([1]!coen,MATCH(G65,'[1]Daños '!$J$3:$J$27,0),1))</f>
        <v>Amazonas</v>
      </c>
      <c r="G65" s="63">
        <f>+LARGE('[1]Daños '!$J$3:$J$27,C65)</f>
        <v>9.31</v>
      </c>
      <c r="H65" s="7"/>
      <c r="I65" s="64">
        <v>17</v>
      </c>
      <c r="J65" s="26" t="str">
        <f>IF(K65=0, " - ",INDEX([1]!coen,MATCH(K65,'[1]Daños '!$M$3:$M$27,0),1))</f>
        <v>Pasco</v>
      </c>
      <c r="K65" s="63">
        <f>+LARGE('[1]Daños '!$M$3:$M$27,I65)</f>
        <v>1</v>
      </c>
      <c r="L65" s="26" t="str">
        <f>IF(M65=0," - ",INDEX([1]!coen,MATCH(M65,'[1]Daños '!$N$3:$N$27,0),1))</f>
        <v>Cusco</v>
      </c>
      <c r="M65" s="63">
        <f>+LARGE('[1]Daños '!$N$3:$N$27,I65)</f>
        <v>2</v>
      </c>
      <c r="N65" s="7"/>
      <c r="O65" s="7"/>
      <c r="P65" s="21"/>
    </row>
    <row r="66" spans="2:16" x14ac:dyDescent="0.25">
      <c r="B66" s="18"/>
      <c r="C66" s="64">
        <v>18</v>
      </c>
      <c r="D66" s="26" t="str">
        <f>IF(E66=0, " - ",INDEX([1]!coen,MATCH(E66,'[1]Daños '!$I$3:$I$27,0),1))</f>
        <v xml:space="preserve"> - </v>
      </c>
      <c r="E66" s="63">
        <f>+LARGE('[1]Daños '!$I$3:$I$27,C66)</f>
        <v>0</v>
      </c>
      <c r="F66" s="26" t="str">
        <f>IF(G66=0," - ",INDEX([1]!coen,MATCH(G66,'[1]Daños '!$J$3:$J$27,0),1))</f>
        <v>Pasco</v>
      </c>
      <c r="G66" s="63">
        <f>+LARGE('[1]Daños '!$J$3:$J$27,C66)</f>
        <v>4</v>
      </c>
      <c r="H66" s="7"/>
      <c r="I66" s="64">
        <v>18</v>
      </c>
      <c r="J66" s="26" t="str">
        <f>IF(K66=0, " - ",INDEX([1]!coen,MATCH(K66,'[1]Daños '!$M$3:$M$27,0),1))</f>
        <v xml:space="preserve"> - </v>
      </c>
      <c r="K66" s="63">
        <f>+LARGE('[1]Daños '!$M$3:$M$27,I66)</f>
        <v>0</v>
      </c>
      <c r="L66" s="26" t="str">
        <f>IF(M66=0," - ",INDEX([1]!coen,MATCH(M66,'[1]Daños '!$N$3:$N$27,0),1))</f>
        <v>Cusco</v>
      </c>
      <c r="M66" s="63">
        <f>+LARGE('[1]Daños '!$N$3:$N$27,I66)</f>
        <v>2</v>
      </c>
      <c r="N66" s="7"/>
      <c r="O66" s="7"/>
      <c r="P66" s="21"/>
    </row>
    <row r="67" spans="2:16" x14ac:dyDescent="0.25">
      <c r="B67" s="18"/>
      <c r="C67" s="64">
        <v>19</v>
      </c>
      <c r="D67" s="26" t="str">
        <f>IF(E67=0, " - ",INDEX([1]!coen,MATCH(E67,'[1]Daños '!$I$3:$I$27,0),1))</f>
        <v xml:space="preserve"> - </v>
      </c>
      <c r="E67" s="63">
        <f>+LARGE('[1]Daños '!$I$3:$I$27,C67)</f>
        <v>0</v>
      </c>
      <c r="F67" s="26" t="str">
        <f>IF(G67=0," - ",INDEX([1]!coen,MATCH(G67,'[1]Daños '!$J$3:$J$27,0),1))</f>
        <v>Loreto</v>
      </c>
      <c r="G67" s="63">
        <f>+LARGE('[1]Daños '!$J$3:$J$27,C67)</f>
        <v>3</v>
      </c>
      <c r="H67" s="7"/>
      <c r="I67" s="64">
        <v>19</v>
      </c>
      <c r="J67" s="26" t="str">
        <f>IF(K67=0, " - ",INDEX([1]!coen,MATCH(K67,'[1]Daños '!$M$3:$M$27,0),1))</f>
        <v xml:space="preserve"> - </v>
      </c>
      <c r="K67" s="63">
        <f>+LARGE('[1]Daños '!$M$3:$M$27,I67)</f>
        <v>0</v>
      </c>
      <c r="L67" s="26" t="str">
        <f>IF(M67=0," - ",INDEX([1]!coen,MATCH(M67,'[1]Daños '!$N$3:$N$27,0),1))</f>
        <v>Amazonas</v>
      </c>
      <c r="M67" s="63">
        <f>+LARGE('[1]Daños '!$N$3:$N$27,I67)</f>
        <v>1</v>
      </c>
      <c r="N67" s="7"/>
      <c r="O67" s="7"/>
      <c r="P67" s="21"/>
    </row>
    <row r="68" spans="2:16" x14ac:dyDescent="0.25">
      <c r="B68" s="18"/>
      <c r="C68" s="64">
        <v>20</v>
      </c>
      <c r="D68" s="26" t="str">
        <f>IF(E68=0, " - ",INDEX([1]!coen,MATCH(E68,'[1]Daños '!$I$3:$I$27,0),1))</f>
        <v xml:space="preserve"> - </v>
      </c>
      <c r="E68" s="63">
        <f>+LARGE('[1]Daños '!$I$3:$I$27,C68)</f>
        <v>0</v>
      </c>
      <c r="F68" s="26" t="str">
        <f>IF(G68=0," - ",INDEX([1]!coen,MATCH(G68,'[1]Daños '!$J$3:$J$27,0),1))</f>
        <v>Cusco</v>
      </c>
      <c r="G68" s="63">
        <f>+LARGE('[1]Daños '!$J$3:$J$27,C68)</f>
        <v>1</v>
      </c>
      <c r="H68" s="7"/>
      <c r="I68" s="64">
        <v>20</v>
      </c>
      <c r="J68" s="26" t="str">
        <f>IF(K68=0, " - ",INDEX([1]!coen,MATCH(K68,'[1]Daños '!$M$3:$M$27,0),1))</f>
        <v xml:space="preserve"> - </v>
      </c>
      <c r="K68" s="63">
        <f>+LARGE('[1]Daños '!$M$3:$M$27,I68)</f>
        <v>0</v>
      </c>
      <c r="L68" s="26" t="str">
        <f>IF(M68=0," - ",INDEX([1]!coen,MATCH(M68,'[1]Daños '!$N$3:$N$27,0),1))</f>
        <v>Amazonas</v>
      </c>
      <c r="M68" s="63">
        <f>+LARGE('[1]Daños '!$N$3:$N$27,I68)</f>
        <v>1</v>
      </c>
      <c r="N68" s="7"/>
      <c r="O68" s="7"/>
      <c r="P68" s="21"/>
    </row>
    <row r="69" spans="2:16" x14ac:dyDescent="0.25">
      <c r="B69" s="18"/>
      <c r="C69" s="64">
        <v>21</v>
      </c>
      <c r="D69" s="26" t="str">
        <f>IF(E69=0, " - ",INDEX([1]!coen,MATCH(E69,'[1]Daños '!$I$3:$I$27,0),1))</f>
        <v xml:space="preserve"> - </v>
      </c>
      <c r="E69" s="63">
        <f>+LARGE('[1]Daños '!$I$3:$I$27,C69)</f>
        <v>0</v>
      </c>
      <c r="F69" s="26" t="str">
        <f>IF(G69=0," - ",INDEX([1]!coen,MATCH(G69,'[1]Daños '!$J$3:$J$27,0),1))</f>
        <v xml:space="preserve"> - </v>
      </c>
      <c r="G69" s="63">
        <f>+LARGE('[1]Daños '!$J$3:$J$27,C69)</f>
        <v>0</v>
      </c>
      <c r="H69" s="7"/>
      <c r="I69" s="64">
        <v>21</v>
      </c>
      <c r="J69" s="26" t="str">
        <f>IF(K69=0, " - ",INDEX([1]!coen,MATCH(K69,'[1]Daños '!$M$3:$M$27,0),1))</f>
        <v xml:space="preserve"> - </v>
      </c>
      <c r="K69" s="63">
        <f>+LARGE('[1]Daños '!$M$3:$M$27,I69)</f>
        <v>0</v>
      </c>
      <c r="L69" s="26" t="str">
        <f>IF(M69=0," - ",INDEX([1]!coen,MATCH(M69,'[1]Daños '!$N$3:$N$27,0),1))</f>
        <v>Amazonas</v>
      </c>
      <c r="M69" s="63">
        <f>+LARGE('[1]Daños '!$N$3:$N$27,I69)</f>
        <v>1</v>
      </c>
      <c r="N69" s="7"/>
      <c r="O69" s="7"/>
      <c r="P69" s="21"/>
    </row>
    <row r="70" spans="2:16" x14ac:dyDescent="0.25">
      <c r="B70" s="18"/>
      <c r="C70" s="64">
        <v>22</v>
      </c>
      <c r="D70" s="26" t="str">
        <f>IF(E70=0, " - ",INDEX([1]!coen,MATCH(E70,'[1]Daños '!$I$3:$I$27,0),1))</f>
        <v xml:space="preserve"> - </v>
      </c>
      <c r="E70" s="63">
        <f>+LARGE('[1]Daños '!$I$3:$I$27,C70)</f>
        <v>0</v>
      </c>
      <c r="F70" s="26" t="str">
        <f>IF(G70=0," - ",INDEX([1]!coen,MATCH(G70,'[1]Daños '!$J$3:$J$27,0),1))</f>
        <v xml:space="preserve"> - </v>
      </c>
      <c r="G70" s="63">
        <f>+LARGE('[1]Daños '!$J$3:$J$27,C70)</f>
        <v>0</v>
      </c>
      <c r="H70" s="7"/>
      <c r="I70" s="64">
        <v>22</v>
      </c>
      <c r="J70" s="26" t="str">
        <f>IF(K70=0, " - ",INDEX([1]!coen,MATCH(K70,'[1]Daños '!$M$3:$M$27,0),1))</f>
        <v xml:space="preserve"> - </v>
      </c>
      <c r="K70" s="63">
        <f>+LARGE('[1]Daños '!$M$3:$M$27,I70)</f>
        <v>0</v>
      </c>
      <c r="L70" s="26" t="str">
        <f>IF(M70=0," - ",INDEX([1]!coen,MATCH(M70,'[1]Daños '!$N$3:$N$27,0),1))</f>
        <v>Amazonas</v>
      </c>
      <c r="M70" s="63">
        <f>+LARGE('[1]Daños '!$N$3:$N$27,I70)</f>
        <v>1</v>
      </c>
      <c r="N70" s="7"/>
      <c r="O70" s="7"/>
      <c r="P70" s="21"/>
    </row>
    <row r="71" spans="2:16" x14ac:dyDescent="0.25">
      <c r="B71" s="18"/>
      <c r="C71" s="64">
        <v>23</v>
      </c>
      <c r="D71" s="26" t="str">
        <f>IF(E71=0, " - ",INDEX([1]!coen,MATCH(E71,'[1]Daños '!$I$3:$I$27,0),1))</f>
        <v xml:space="preserve"> - </v>
      </c>
      <c r="E71" s="63">
        <f>+LARGE('[1]Daños '!$I$3:$I$27,C71)</f>
        <v>0</v>
      </c>
      <c r="F71" s="26" t="str">
        <f>IF(G71=0," - ",INDEX([1]!coen,MATCH(G71,'[1]Daños '!$J$3:$J$27,0),1))</f>
        <v xml:space="preserve"> - </v>
      </c>
      <c r="G71" s="63">
        <f>+LARGE('[1]Daños '!$J$3:$J$27,C71)</f>
        <v>0</v>
      </c>
      <c r="H71" s="7"/>
      <c r="I71" s="64">
        <v>23</v>
      </c>
      <c r="J71" s="26" t="str">
        <f>IF(K71=0, " - ",INDEX([1]!coen,MATCH(K71,'[1]Daños '!$M$3:$M$27,0),1))</f>
        <v xml:space="preserve"> - </v>
      </c>
      <c r="K71" s="63">
        <f>+LARGE('[1]Daños '!$M$3:$M$27,I71)</f>
        <v>0</v>
      </c>
      <c r="L71" s="26" t="str">
        <f>IF(M71=0," - ",INDEX([1]!coen,MATCH(M71,'[1]Daños '!$N$3:$N$27,0),1))</f>
        <v xml:space="preserve"> - </v>
      </c>
      <c r="M71" s="63">
        <f>+LARGE('[1]Daños '!$N$3:$N$27,I71)</f>
        <v>0</v>
      </c>
      <c r="N71" s="7"/>
      <c r="O71" s="7"/>
      <c r="P71" s="21"/>
    </row>
    <row r="72" spans="2:16" x14ac:dyDescent="0.25">
      <c r="B72" s="18"/>
      <c r="C72" s="64">
        <v>24</v>
      </c>
      <c r="D72" s="26" t="str">
        <f>IF(E72=0, " - ",INDEX([1]!coen,MATCH(E72,'[1]Daños '!$I$3:$I$27,0),1))</f>
        <v xml:space="preserve"> - </v>
      </c>
      <c r="E72" s="63">
        <f>+LARGE('[1]Daños '!$I$3:$I$27,C72)</f>
        <v>0</v>
      </c>
      <c r="F72" s="26" t="str">
        <f>IF(G72=0," - ",INDEX([1]!coen,MATCH(G72,'[1]Daños '!$J$3:$J$27,0),1))</f>
        <v xml:space="preserve"> - </v>
      </c>
      <c r="G72" s="63">
        <f>+LARGE('[1]Daños '!$J$3:$J$27,C72)</f>
        <v>0</v>
      </c>
      <c r="H72" s="7"/>
      <c r="I72" s="64">
        <v>24</v>
      </c>
      <c r="J72" s="26" t="str">
        <f>IF(K72=0, " - ",INDEX([1]!coen,MATCH(K72,'[1]Daños '!$M$3:$M$27,0),1))</f>
        <v xml:space="preserve"> - </v>
      </c>
      <c r="K72" s="63">
        <f>+LARGE('[1]Daños '!$M$3:$M$27,I72)</f>
        <v>0</v>
      </c>
      <c r="L72" s="26" t="str">
        <f>IF(M72=0," - ",INDEX([1]!coen,MATCH(M72,'[1]Daños '!$N$3:$N$27,0),1))</f>
        <v xml:space="preserve"> - </v>
      </c>
      <c r="M72" s="63">
        <f>+LARGE('[1]Daños '!$N$3:$N$27,I72)</f>
        <v>0</v>
      </c>
      <c r="N72" s="7"/>
      <c r="O72" s="7"/>
      <c r="P72" s="21"/>
    </row>
    <row r="73" spans="2:16" x14ac:dyDescent="0.25">
      <c r="B73" s="18"/>
      <c r="C73" s="64">
        <v>25</v>
      </c>
      <c r="D73" s="26" t="str">
        <f>IF(E73=0, " - ",INDEX([1]!coen,MATCH(E73,'[1]Daños '!$I$3:$I$27,0),1))</f>
        <v xml:space="preserve"> - </v>
      </c>
      <c r="E73" s="63">
        <f>+LARGE('[1]Daños '!$I$3:$I$27,C73)</f>
        <v>0</v>
      </c>
      <c r="F73" s="26" t="str">
        <f>IF(G73=0," - ",INDEX([1]!coen,MATCH(G73,'[1]Daños '!$J$3:$J$27,0),1))</f>
        <v xml:space="preserve"> - </v>
      </c>
      <c r="G73" s="63">
        <f>+LARGE('[1]Daños '!$J$3:$J$27,C73)</f>
        <v>0</v>
      </c>
      <c r="H73" s="7"/>
      <c r="I73" s="64">
        <v>25</v>
      </c>
      <c r="J73" s="26" t="str">
        <f>IF(K73=0, " - ",INDEX([1]!coen,MATCH(K73,'[1]Daños '!$M$3:$M$27,0),1))</f>
        <v xml:space="preserve"> - </v>
      </c>
      <c r="K73" s="63">
        <f>+LARGE('[1]Daños '!$M$3:$M$27,I73)</f>
        <v>0</v>
      </c>
      <c r="L73" s="26" t="str">
        <f>IF(M73=0," - ",INDEX([1]!coen,MATCH(M73,'[1]Daños '!$N$3:$N$27,0),1))</f>
        <v xml:space="preserve"> - </v>
      </c>
      <c r="M73" s="63">
        <f>+LARGE('[1]Daños '!$N$3:$N$27,I73)</f>
        <v>0</v>
      </c>
      <c r="N73" s="7"/>
      <c r="O73" s="7"/>
      <c r="P73" s="21"/>
    </row>
    <row r="74" spans="2:16" x14ac:dyDescent="0.25">
      <c r="B74" s="18"/>
      <c r="C74" s="64"/>
      <c r="D74" s="28" t="s">
        <v>1</v>
      </c>
      <c r="E74" s="31">
        <f>SUM(E49:E73)</f>
        <v>1677.1000000000001</v>
      </c>
      <c r="F74" s="28" t="s">
        <v>1</v>
      </c>
      <c r="G74" s="31">
        <f>SUM(G49:G73)</f>
        <v>10194.31</v>
      </c>
      <c r="H74" s="7"/>
      <c r="I74" s="64"/>
      <c r="J74" s="28" t="s">
        <v>1</v>
      </c>
      <c r="K74" s="31">
        <f>SUM(K49:K73)</f>
        <v>242</v>
      </c>
      <c r="L74" s="28" t="s">
        <v>1</v>
      </c>
      <c r="M74" s="31">
        <f>SUM(M49:M73)</f>
        <v>397</v>
      </c>
      <c r="N74" s="7"/>
      <c r="O74" s="7"/>
      <c r="P74" s="21"/>
    </row>
    <row r="75" spans="2:16" x14ac:dyDescent="0.25">
      <c r="B75" s="18"/>
      <c r="C75" s="7"/>
      <c r="D75" s="150" t="s">
        <v>85</v>
      </c>
      <c r="E75" s="150"/>
      <c r="F75" s="150"/>
      <c r="G75" s="150"/>
      <c r="H75" s="7"/>
      <c r="I75" s="7"/>
      <c r="J75" s="23" t="s">
        <v>90</v>
      </c>
      <c r="K75" s="7"/>
      <c r="L75" s="7"/>
      <c r="M75" s="7"/>
      <c r="N75" s="7"/>
      <c r="O75" s="7"/>
      <c r="P75" s="21"/>
    </row>
    <row r="76" spans="2:16" x14ac:dyDescent="0.25">
      <c r="B76" s="18"/>
      <c r="C76" s="7"/>
      <c r="D76" s="149" t="s">
        <v>44</v>
      </c>
      <c r="E76" s="149"/>
      <c r="F76" s="149"/>
      <c r="G76" s="149"/>
      <c r="H76" s="7"/>
      <c r="I76" s="7"/>
      <c r="J76" s="149" t="s">
        <v>85</v>
      </c>
      <c r="K76" s="149"/>
      <c r="L76" s="149"/>
      <c r="M76" s="149"/>
      <c r="N76" s="7"/>
      <c r="O76" s="7"/>
      <c r="P76" s="21"/>
    </row>
    <row r="77" spans="2:16" x14ac:dyDescent="0.25">
      <c r="B77" s="18"/>
      <c r="C77" s="7"/>
      <c r="D77" s="7"/>
      <c r="E77" s="7"/>
      <c r="F77" s="7"/>
      <c r="G77" s="7"/>
      <c r="H77" s="7"/>
      <c r="I77" s="7"/>
      <c r="J77" s="149" t="s">
        <v>44</v>
      </c>
      <c r="K77" s="149"/>
      <c r="L77" s="149"/>
      <c r="M77" s="149"/>
      <c r="N77" s="7"/>
      <c r="O77" s="7"/>
      <c r="P77" s="21"/>
    </row>
    <row r="78" spans="2:16" x14ac:dyDescent="0.25">
      <c r="B78" s="17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</row>
  </sheetData>
  <sortState ref="B12:H36">
    <sortCondition descending="1" ref="G12:G36"/>
  </sortState>
  <mergeCells count="19">
    <mergeCell ref="J77:M77"/>
    <mergeCell ref="B1:P1"/>
    <mergeCell ref="C9:H9"/>
    <mergeCell ref="J9:O9"/>
    <mergeCell ref="C10:H10"/>
    <mergeCell ref="J10:O10"/>
    <mergeCell ref="C39:H39"/>
    <mergeCell ref="J18:O18"/>
    <mergeCell ref="K21:N22"/>
    <mergeCell ref="K23:N23"/>
    <mergeCell ref="K35:N35"/>
    <mergeCell ref="K36:N36"/>
    <mergeCell ref="D46:G46"/>
    <mergeCell ref="D47:G47"/>
    <mergeCell ref="D75:G75"/>
    <mergeCell ref="D76:G76"/>
    <mergeCell ref="J46:M46"/>
    <mergeCell ref="J47:M47"/>
    <mergeCell ref="J76:M76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Normal="100" workbookViewId="0">
      <selection activeCell="B1" sqref="B1:P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134" t="s">
        <v>123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2:16" x14ac:dyDescent="0.25">
      <c r="B2" s="9" t="str">
        <f>+B7</f>
        <v>1. Canales de riego y áreas de cultivo afectados por la temporada de lluvias diciembre 2016 - marzo 2017</v>
      </c>
      <c r="C2" s="19"/>
      <c r="D2" s="19"/>
      <c r="E2" s="19"/>
      <c r="F2" s="19"/>
      <c r="G2" s="19"/>
      <c r="H2" s="19"/>
      <c r="I2" s="9"/>
      <c r="J2" s="9"/>
      <c r="K2" s="9"/>
      <c r="L2" s="19"/>
      <c r="M2" s="12"/>
      <c r="N2" s="12"/>
      <c r="O2" s="12"/>
      <c r="P2" s="12"/>
    </row>
    <row r="3" spans="2:16" x14ac:dyDescent="0.25">
      <c r="B3" s="9"/>
      <c r="C3" s="10"/>
      <c r="D3" s="10"/>
      <c r="E3" s="10"/>
      <c r="F3" s="9"/>
      <c r="G3" s="9"/>
      <c r="H3" s="11"/>
      <c r="I3" s="9"/>
      <c r="J3" s="9"/>
      <c r="K3" s="9"/>
      <c r="L3" s="12"/>
      <c r="M3" s="12"/>
      <c r="N3" s="12"/>
      <c r="O3" s="12"/>
      <c r="P3" s="12"/>
    </row>
    <row r="4" spans="2:16" ht="11.25" customHeight="1" x14ac:dyDescent="0.25">
      <c r="B4" s="13"/>
      <c r="C4" s="14"/>
      <c r="D4" s="14"/>
      <c r="E4" s="14"/>
      <c r="F4" s="13"/>
      <c r="G4" s="15"/>
      <c r="H4" s="15"/>
      <c r="I4" s="16"/>
      <c r="J4" s="16"/>
      <c r="K4" s="16"/>
      <c r="L4" s="16"/>
      <c r="M4" s="16"/>
      <c r="N4" s="16"/>
      <c r="O4" s="16"/>
      <c r="P4" s="16"/>
    </row>
    <row r="5" spans="2:16" x14ac:dyDescent="0.25">
      <c r="B5" s="4"/>
      <c r="C5" s="5"/>
      <c r="D5" s="5"/>
      <c r="E5" s="5"/>
      <c r="F5" s="5"/>
      <c r="G5" s="3"/>
      <c r="H5" s="3"/>
    </row>
    <row r="7" spans="2:16" x14ac:dyDescent="0.25">
      <c r="B7" s="24" t="s">
        <v>92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20"/>
    </row>
    <row r="8" spans="2:16" x14ac:dyDescent="0.25">
      <c r="B8" s="1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21"/>
    </row>
    <row r="9" spans="2:16" x14ac:dyDescent="0.25">
      <c r="B9" s="18"/>
      <c r="C9" s="7"/>
      <c r="D9" s="141" t="s">
        <v>94</v>
      </c>
      <c r="E9" s="141"/>
      <c r="F9" s="141"/>
      <c r="G9" s="141"/>
      <c r="H9" s="7"/>
      <c r="I9" s="7"/>
      <c r="J9" s="141" t="s">
        <v>93</v>
      </c>
      <c r="K9" s="141"/>
      <c r="L9" s="141"/>
      <c r="M9" s="141"/>
      <c r="N9" s="7"/>
      <c r="O9" s="7"/>
      <c r="P9" s="21"/>
    </row>
    <row r="10" spans="2:16" x14ac:dyDescent="0.25">
      <c r="B10" s="18"/>
      <c r="C10" s="7"/>
      <c r="D10" s="139" t="s">
        <v>43</v>
      </c>
      <c r="E10" s="139"/>
      <c r="F10" s="139"/>
      <c r="G10" s="139"/>
      <c r="H10" s="7"/>
      <c r="I10" s="7"/>
      <c r="J10" s="139" t="s">
        <v>43</v>
      </c>
      <c r="K10" s="139"/>
      <c r="L10" s="139"/>
      <c r="M10" s="139"/>
      <c r="N10" s="7"/>
      <c r="O10" s="7"/>
      <c r="P10" s="21"/>
    </row>
    <row r="11" spans="2:16" ht="22.5" x14ac:dyDescent="0.25">
      <c r="B11" s="18"/>
      <c r="C11" s="7"/>
      <c r="D11" s="27" t="s">
        <v>2</v>
      </c>
      <c r="E11" s="27" t="s">
        <v>88</v>
      </c>
      <c r="F11" s="27" t="s">
        <v>2</v>
      </c>
      <c r="G11" s="27" t="s">
        <v>89</v>
      </c>
      <c r="H11" s="7"/>
      <c r="I11" s="64"/>
      <c r="J11" s="27" t="s">
        <v>2</v>
      </c>
      <c r="K11" s="27" t="s">
        <v>99</v>
      </c>
      <c r="L11" s="27" t="s">
        <v>2</v>
      </c>
      <c r="M11" s="27" t="s">
        <v>100</v>
      </c>
      <c r="N11" s="7"/>
      <c r="O11" s="7"/>
      <c r="P11" s="21"/>
    </row>
    <row r="12" spans="2:16" x14ac:dyDescent="0.25">
      <c r="B12" s="18"/>
      <c r="C12" s="64">
        <v>1</v>
      </c>
      <c r="D12" s="41" t="str">
        <f>IF(E12=0, " - ",INDEX([1]!coen,MATCH(E12,'[1]Daños '!$P$3:$P$27,0),1))</f>
        <v>La Libertad</v>
      </c>
      <c r="E12" s="63">
        <f>+LARGE('[1]Daños '!$P$3:$P$27,C12)</f>
        <v>2005</v>
      </c>
      <c r="F12" s="41" t="str">
        <f>IF(G12=0," - ",INDEX([1]!coen,MATCH(G12,'[1]Daños '!$O$3:$O$27,0),1))</f>
        <v>La Libertad</v>
      </c>
      <c r="G12" s="63">
        <f>+LARGE('[1]Daños '!$O$3:$O$27,C12)</f>
        <v>5053</v>
      </c>
      <c r="H12" s="7"/>
      <c r="I12" s="64">
        <v>1</v>
      </c>
      <c r="J12" s="41" t="str">
        <f>IF(K12=0, " - ",INDEX([1]!coen,MATCH(K12,'[1]Daños '!$R$3:$R$27,0),1))</f>
        <v>Ica</v>
      </c>
      <c r="K12" s="63">
        <f>+LARGE('[1]Daños '!$R$3:$R$27,I12)</f>
        <v>3248</v>
      </c>
      <c r="L12" s="41" t="str">
        <f>IF(M12=0," - ",INDEX([1]!coen,MATCH(M12,'[1]Daños '!$Q$3:$Q$27,0),1))</f>
        <v>Huancavelica</v>
      </c>
      <c r="M12" s="63">
        <f>+LARGE('[1]Daños '!$Q$3:$Q$27,I12)</f>
        <v>7709</v>
      </c>
      <c r="N12" s="7"/>
      <c r="O12" s="7"/>
      <c r="P12" s="21"/>
    </row>
    <row r="13" spans="2:16" x14ac:dyDescent="0.25">
      <c r="B13" s="18"/>
      <c r="C13" s="64">
        <v>2</v>
      </c>
      <c r="D13" s="42" t="str">
        <f>IF(E13=0, " - ",INDEX([1]!coen,MATCH(E13,'[1]Daños '!$P$3:$P$27,0),1))</f>
        <v>Piura</v>
      </c>
      <c r="E13" s="63">
        <f>+LARGE('[1]Daños '!$P$3:$P$27,C13)</f>
        <v>1419</v>
      </c>
      <c r="F13" s="42" t="str">
        <f>IF(G13=0," - ",INDEX([1]!coen,MATCH(G13,'[1]Daños '!$O$3:$O$27,0),1))</f>
        <v>Tumbes</v>
      </c>
      <c r="G13" s="63">
        <f>+LARGE('[1]Daños '!$O$3:$O$27,C13)</f>
        <v>1269</v>
      </c>
      <c r="H13" s="7"/>
      <c r="I13" s="64">
        <v>2</v>
      </c>
      <c r="J13" s="42" t="str">
        <f>IF(K13=0, " - ",INDEX([1]!coen,MATCH(K13,'[1]Daños '!$R$3:$R$27,0),1))</f>
        <v>Ucayali</v>
      </c>
      <c r="K13" s="63">
        <f>+LARGE('[1]Daños '!$R$3:$R$27,I13)</f>
        <v>1993</v>
      </c>
      <c r="L13" s="42" t="str">
        <f>IF(M13=0," - ",INDEX([1]!coen,MATCH(M13,'[1]Daños '!$Q$3:$Q$27,0),1))</f>
        <v>Apurímac</v>
      </c>
      <c r="M13" s="63">
        <f>+LARGE('[1]Daños '!$Q$3:$Q$27,I13)</f>
        <v>4358</v>
      </c>
      <c r="N13" s="7"/>
      <c r="O13" s="7"/>
      <c r="P13" s="21"/>
    </row>
    <row r="14" spans="2:16" x14ac:dyDescent="0.25">
      <c r="B14" s="18"/>
      <c r="C14" s="64">
        <v>3</v>
      </c>
      <c r="D14" s="40" t="str">
        <f>IF(E14=0, " - ",INDEX([1]!coen,MATCH(E14,'[1]Daños '!$P$3:$P$27,0),1))</f>
        <v>Lima</v>
      </c>
      <c r="E14" s="63">
        <f>+LARGE('[1]Daños '!$P$3:$P$27,C14)</f>
        <v>477</v>
      </c>
      <c r="F14" s="40" t="str">
        <f>IF(G14=0," - ",INDEX([1]!coen,MATCH(G14,'[1]Daños '!$O$3:$O$27,0),1))</f>
        <v>Lima</v>
      </c>
      <c r="G14" s="63">
        <f>+LARGE('[1]Daños '!$O$3:$O$27,C14)</f>
        <v>509</v>
      </c>
      <c r="H14" s="7"/>
      <c r="I14" s="64">
        <v>3</v>
      </c>
      <c r="J14" s="40" t="str">
        <f>IF(K14=0, " - ",INDEX([1]!coen,MATCH(K14,'[1]Daños '!$R$3:$R$27,0),1))</f>
        <v>Apurímac</v>
      </c>
      <c r="K14" s="63">
        <f>+LARGE('[1]Daños '!$R$3:$R$27,I14)</f>
        <v>1202</v>
      </c>
      <c r="L14" s="40" t="str">
        <f>IF(M14=0," - ",INDEX([1]!coen,MATCH(M14,'[1]Daños '!$Q$3:$Q$27,0),1))</f>
        <v>Piura</v>
      </c>
      <c r="M14" s="63">
        <f>+LARGE('[1]Daños '!$Q$3:$Q$27,I14)</f>
        <v>4156</v>
      </c>
      <c r="N14" s="7"/>
      <c r="O14" s="7"/>
      <c r="P14" s="21"/>
    </row>
    <row r="15" spans="2:16" x14ac:dyDescent="0.25">
      <c r="B15" s="18"/>
      <c r="C15" s="64">
        <v>4</v>
      </c>
      <c r="D15" s="43" t="str">
        <f>IF(E15=0, " - ",INDEX([1]!coen,MATCH(E15,'[1]Daños '!$P$3:$P$27,0),1))</f>
        <v>Áncash</v>
      </c>
      <c r="E15" s="63">
        <f>+LARGE('[1]Daños '!$P$3:$P$27,C15)</f>
        <v>223</v>
      </c>
      <c r="F15" s="43" t="str">
        <f>IF(G15=0," - ",INDEX([1]!coen,MATCH(G15,'[1]Daños '!$O$3:$O$27,0),1))</f>
        <v>Ica</v>
      </c>
      <c r="G15" s="63">
        <f>+LARGE('[1]Daños '!$O$3:$O$27,C15)</f>
        <v>442</v>
      </c>
      <c r="H15" s="7"/>
      <c r="I15" s="64">
        <v>4</v>
      </c>
      <c r="J15" s="43" t="str">
        <f>IF(K15=0, " - ",INDEX([1]!coen,MATCH(K15,'[1]Daños '!$R$3:$R$27,0),1))</f>
        <v>Cajamarca</v>
      </c>
      <c r="K15" s="63">
        <f>+LARGE('[1]Daños '!$R$3:$R$27,I15)</f>
        <v>1163</v>
      </c>
      <c r="L15" s="43" t="str">
        <f>IF(M15=0," - ",INDEX([1]!coen,MATCH(M15,'[1]Daños '!$Q$3:$Q$27,0),1))</f>
        <v>La Libertad</v>
      </c>
      <c r="M15" s="63">
        <f>+LARGE('[1]Daños '!$Q$3:$Q$27,I15)</f>
        <v>4037</v>
      </c>
      <c r="N15" s="7"/>
      <c r="O15" s="7"/>
      <c r="P15" s="21"/>
    </row>
    <row r="16" spans="2:16" x14ac:dyDescent="0.25">
      <c r="B16" s="18"/>
      <c r="C16" s="64">
        <v>5</v>
      </c>
      <c r="D16" s="39" t="str">
        <f>IF(E16=0, " - ",INDEX([1]!coen,MATCH(E16,'[1]Daños '!$P$3:$P$27,0),1))</f>
        <v>Tacna</v>
      </c>
      <c r="E16" s="63">
        <f>+LARGE('[1]Daños '!$P$3:$P$27,C16)</f>
        <v>100</v>
      </c>
      <c r="F16" s="39" t="str">
        <f>IF(G16=0," - ",INDEX([1]!coen,MATCH(G16,'[1]Daños '!$O$3:$O$27,0),1))</f>
        <v>Piura</v>
      </c>
      <c r="G16" s="63">
        <f>+LARGE('[1]Daños '!$O$3:$O$27,C16)</f>
        <v>412</v>
      </c>
      <c r="H16" s="7"/>
      <c r="I16" s="64">
        <v>5</v>
      </c>
      <c r="J16" s="39" t="str">
        <f>IF(K16=0, " - ",INDEX([1]!coen,MATCH(K16,'[1]Daños '!$R$3:$R$27,0),1))</f>
        <v>Huancavelica</v>
      </c>
      <c r="K16" s="63">
        <f>+LARGE('[1]Daños '!$R$3:$R$27,I16)</f>
        <v>1116</v>
      </c>
      <c r="L16" s="39" t="str">
        <f>IF(M16=0," - ",INDEX([1]!coen,MATCH(M16,'[1]Daños '!$Q$3:$Q$27,0),1))</f>
        <v>Tumbes</v>
      </c>
      <c r="M16" s="63">
        <f>+LARGE('[1]Daños '!$Q$3:$Q$27,I16)</f>
        <v>3527</v>
      </c>
      <c r="N16" s="7"/>
      <c r="O16" s="7"/>
      <c r="P16" s="21"/>
    </row>
    <row r="17" spans="2:16" x14ac:dyDescent="0.25">
      <c r="B17" s="18"/>
      <c r="C17" s="64">
        <v>6</v>
      </c>
      <c r="D17" s="26" t="str">
        <f>IF(E17=0, " - ",INDEX([1]!coen,MATCH(E17,'[1]Daños '!$P$3:$P$27,0),1))</f>
        <v>Ica</v>
      </c>
      <c r="E17" s="63">
        <f>+LARGE('[1]Daños '!$P$3:$P$27,C17)</f>
        <v>45</v>
      </c>
      <c r="F17" s="26" t="str">
        <f>IF(G17=0," - ",INDEX([1]!coen,MATCH(G17,'[1]Daños '!$O$3:$O$27,0),1))</f>
        <v>Áncash</v>
      </c>
      <c r="G17" s="63">
        <f>+LARGE('[1]Daños '!$O$3:$O$27,C17)</f>
        <v>320</v>
      </c>
      <c r="H17" s="7"/>
      <c r="I17" s="64">
        <v>6</v>
      </c>
      <c r="J17" s="26" t="str">
        <f>IF(K17=0, " - ",INDEX([1]!coen,MATCH(K17,'[1]Daños '!$R$3:$R$27,0),1))</f>
        <v>Tumbes</v>
      </c>
      <c r="K17" s="63">
        <f>+LARGE('[1]Daños '!$R$3:$R$27,I17)</f>
        <v>1028</v>
      </c>
      <c r="L17" s="26" t="str">
        <f>IF(M17=0," - ",INDEX([1]!coen,MATCH(M17,'[1]Daños '!$Q$3:$Q$27,0),1))</f>
        <v>Arequipa</v>
      </c>
      <c r="M17" s="63">
        <f>+LARGE('[1]Daños '!$Q$3:$Q$27,I17)</f>
        <v>3190</v>
      </c>
      <c r="N17" s="7"/>
      <c r="O17" s="7"/>
      <c r="P17" s="21"/>
    </row>
    <row r="18" spans="2:16" x14ac:dyDescent="0.25">
      <c r="B18" s="18"/>
      <c r="C18" s="64">
        <v>7</v>
      </c>
      <c r="D18" s="26" t="str">
        <f>IF(E18=0, " - ",INDEX([1]!coen,MATCH(E18,'[1]Daños '!$P$3:$P$27,0),1))</f>
        <v>Arequipa</v>
      </c>
      <c r="E18" s="63">
        <f>+LARGE('[1]Daños '!$P$3:$P$27,C18)</f>
        <v>40</v>
      </c>
      <c r="F18" s="26" t="str">
        <f>IF(G18=0," - ",INDEX([1]!coen,MATCH(G18,'[1]Daños '!$O$3:$O$27,0),1))</f>
        <v>Huancavelica</v>
      </c>
      <c r="G18" s="63">
        <f>+LARGE('[1]Daños '!$O$3:$O$27,C18)</f>
        <v>226</v>
      </c>
      <c r="H18" s="7"/>
      <c r="I18" s="64">
        <v>7</v>
      </c>
      <c r="J18" s="26" t="str">
        <f>IF(K18=0, " - ",INDEX([1]!coen,MATCH(K18,'[1]Daños '!$R$3:$R$27,0),1))</f>
        <v>Loreto</v>
      </c>
      <c r="K18" s="63">
        <f>+LARGE('[1]Daños '!$R$3:$R$27,I18)</f>
        <v>807</v>
      </c>
      <c r="L18" s="26" t="str">
        <f>IF(M18=0," - ",INDEX([1]!coen,MATCH(M18,'[1]Daños '!$Q$3:$Q$27,0),1))</f>
        <v>Lima</v>
      </c>
      <c r="M18" s="63">
        <f>+LARGE('[1]Daños '!$Q$3:$Q$27,I18)</f>
        <v>2820</v>
      </c>
      <c r="N18" s="7"/>
      <c r="O18" s="7"/>
      <c r="P18" s="21"/>
    </row>
    <row r="19" spans="2:16" x14ac:dyDescent="0.25">
      <c r="B19" s="18"/>
      <c r="C19" s="64">
        <v>8</v>
      </c>
      <c r="D19" s="26" t="str">
        <f>IF(E19=0, " - ",INDEX([1]!coen,MATCH(E19,'[1]Daños '!$P$3:$P$27,0),1))</f>
        <v>Lambayeque</v>
      </c>
      <c r="E19" s="63">
        <f>+LARGE('[1]Daños '!$P$3:$P$27,C19)</f>
        <v>30</v>
      </c>
      <c r="F19" s="26" t="str">
        <f>IF(G19=0," - ",INDEX([1]!coen,MATCH(G19,'[1]Daños '!$O$3:$O$27,0),1))</f>
        <v>Arequipa</v>
      </c>
      <c r="G19" s="63">
        <f>+LARGE('[1]Daños '!$O$3:$O$27,C19)</f>
        <v>204</v>
      </c>
      <c r="H19" s="7"/>
      <c r="I19" s="64">
        <v>8</v>
      </c>
      <c r="J19" s="26" t="str">
        <f>IF(K19=0, " - ",INDEX([1]!coen,MATCH(K19,'[1]Daños '!$R$3:$R$27,0),1))</f>
        <v>La Libertad</v>
      </c>
      <c r="K19" s="63">
        <f>+LARGE('[1]Daños '!$R$3:$R$27,I19)</f>
        <v>800</v>
      </c>
      <c r="L19" s="26" t="str">
        <f>IF(M19=0," - ",INDEX([1]!coen,MATCH(M19,'[1]Daños '!$Q$3:$Q$27,0),1))</f>
        <v>Ica</v>
      </c>
      <c r="M19" s="63">
        <f>+LARGE('[1]Daños '!$Q$3:$Q$27,I19)</f>
        <v>2797</v>
      </c>
      <c r="N19" s="7"/>
      <c r="O19" s="7"/>
      <c r="P19" s="21"/>
    </row>
    <row r="20" spans="2:16" x14ac:dyDescent="0.25">
      <c r="B20" s="18"/>
      <c r="C20" s="64">
        <v>9</v>
      </c>
      <c r="D20" s="26" t="str">
        <f>IF(E20=0, " - ",INDEX([1]!coen,MATCH(E20,'[1]Daños '!$P$3:$P$27,0),1))</f>
        <v>Huancavelica</v>
      </c>
      <c r="E20" s="63">
        <f>+LARGE('[1]Daños '!$P$3:$P$27,C20)</f>
        <v>19</v>
      </c>
      <c r="F20" s="26" t="str">
        <f>IF(G20=0," - ",INDEX([1]!coen,MATCH(G20,'[1]Daños '!$O$3:$O$27,0),1))</f>
        <v>Tacna</v>
      </c>
      <c r="G20" s="63">
        <f>+LARGE('[1]Daños '!$O$3:$O$27,C20)</f>
        <v>115</v>
      </c>
      <c r="H20" s="7"/>
      <c r="I20" s="64">
        <v>9</v>
      </c>
      <c r="J20" s="26" t="str">
        <f>IF(K20=0, " - ",INDEX([1]!coen,MATCH(K20,'[1]Daños '!$R$3:$R$27,0),1))</f>
        <v>Áncash</v>
      </c>
      <c r="K20" s="63">
        <f>+LARGE('[1]Daños '!$R$3:$R$27,I20)</f>
        <v>549</v>
      </c>
      <c r="L20" s="26" t="str">
        <f>IF(M20=0," - ",INDEX([1]!coen,MATCH(M20,'[1]Daños '!$Q$3:$Q$27,0),1))</f>
        <v>Cajamarca</v>
      </c>
      <c r="M20" s="63">
        <f>+LARGE('[1]Daños '!$Q$3:$Q$27,I20)</f>
        <v>1642</v>
      </c>
      <c r="N20" s="7"/>
      <c r="O20" s="7"/>
      <c r="P20" s="21"/>
    </row>
    <row r="21" spans="2:16" ht="15" customHeight="1" x14ac:dyDescent="0.25">
      <c r="B21" s="18"/>
      <c r="C21" s="64">
        <v>10</v>
      </c>
      <c r="D21" s="26" t="str">
        <f>IF(E21=0, " - ",INDEX([1]!coen,MATCH(E21,'[1]Daños '!$P$3:$P$27,0),1))</f>
        <v>Ayacucho</v>
      </c>
      <c r="E21" s="63">
        <f>+LARGE('[1]Daños '!$P$3:$P$27,C21)</f>
        <v>15</v>
      </c>
      <c r="F21" s="26" t="str">
        <f>IF(G21=0," - ",INDEX([1]!coen,MATCH(G21,'[1]Daños '!$O$3:$O$27,0),1))</f>
        <v>Ayacucho</v>
      </c>
      <c r="G21" s="63">
        <f>+LARGE('[1]Daños '!$O$3:$O$27,C21)</f>
        <v>111</v>
      </c>
      <c r="H21" s="7"/>
      <c r="I21" s="64">
        <v>10</v>
      </c>
      <c r="J21" s="26" t="str">
        <f>IF(K21=0, " - ",INDEX([1]!coen,MATCH(K21,'[1]Daños '!$R$3:$R$27,0),1))</f>
        <v>Lima</v>
      </c>
      <c r="K21" s="63">
        <f>+LARGE('[1]Daños '!$R$3:$R$27,I21)</f>
        <v>460</v>
      </c>
      <c r="L21" s="26" t="str">
        <f>IF(M21=0," - ",INDEX([1]!coen,MATCH(M21,'[1]Daños '!$Q$3:$Q$27,0),1))</f>
        <v>Lambayeque</v>
      </c>
      <c r="M21" s="63">
        <f>+LARGE('[1]Daños '!$Q$3:$Q$27,I21)</f>
        <v>1125</v>
      </c>
      <c r="N21" s="7"/>
      <c r="O21" s="7"/>
      <c r="P21" s="21"/>
    </row>
    <row r="22" spans="2:16" x14ac:dyDescent="0.25">
      <c r="B22" s="18"/>
      <c r="C22" s="64">
        <v>11</v>
      </c>
      <c r="D22" s="26" t="str">
        <f>IF(E22=0, " - ",INDEX([1]!coen,MATCH(E22,'[1]Daños '!$P$3:$P$27,0),1))</f>
        <v>Moquegua</v>
      </c>
      <c r="E22" s="63">
        <f>+LARGE('[1]Daños '!$P$3:$P$27,C22)</f>
        <v>12</v>
      </c>
      <c r="F22" s="26" t="str">
        <f>IF(G22=0," - ",INDEX([1]!coen,MATCH(G22,'[1]Daños '!$O$3:$O$27,0),1))</f>
        <v>Moquegua</v>
      </c>
      <c r="G22" s="63">
        <f>+LARGE('[1]Daños '!$O$3:$O$27,C22)</f>
        <v>77</v>
      </c>
      <c r="H22" s="7"/>
      <c r="I22" s="64">
        <v>11</v>
      </c>
      <c r="J22" s="26" t="str">
        <f>IF(K22=0, " - ",INDEX([1]!coen,MATCH(K22,'[1]Daños '!$R$3:$R$27,0),1))</f>
        <v>Piura</v>
      </c>
      <c r="K22" s="63">
        <f>+LARGE('[1]Daños '!$R$3:$R$27,I22)</f>
        <v>299</v>
      </c>
      <c r="L22" s="26" t="str">
        <f>IF(M22=0," - ",INDEX([1]!coen,MATCH(M22,'[1]Daños '!$Q$3:$Q$27,0),1))</f>
        <v>Áncash</v>
      </c>
      <c r="M22" s="63">
        <f>+LARGE('[1]Daños '!$Q$3:$Q$27,I22)</f>
        <v>836</v>
      </c>
      <c r="N22" s="7"/>
      <c r="O22" s="7"/>
      <c r="P22" s="21"/>
    </row>
    <row r="23" spans="2:16" x14ac:dyDescent="0.25">
      <c r="B23" s="18"/>
      <c r="C23" s="64">
        <v>12</v>
      </c>
      <c r="D23" s="26" t="str">
        <f>IF(E23=0, " - ",INDEX([1]!coen,MATCH(E23,'[1]Daños '!$P$3:$P$27,0),1))</f>
        <v>Tumbes</v>
      </c>
      <c r="E23" s="63">
        <f>+LARGE('[1]Daños '!$P$3:$P$27,C23)</f>
        <v>11</v>
      </c>
      <c r="F23" s="26" t="str">
        <f>IF(G23=0," - ",INDEX([1]!coen,MATCH(G23,'[1]Daños '!$O$3:$O$27,0),1))</f>
        <v>Lambayeque</v>
      </c>
      <c r="G23" s="63">
        <f>+LARGE('[1]Daños '!$O$3:$O$27,C23)</f>
        <v>64</v>
      </c>
      <c r="H23" s="7"/>
      <c r="I23" s="64">
        <v>12</v>
      </c>
      <c r="J23" s="26" t="str">
        <f>IF(K23=0, " - ",INDEX([1]!coen,MATCH(K23,'[1]Daños '!$R$3:$R$27,0),1))</f>
        <v>Arequipa</v>
      </c>
      <c r="K23" s="63">
        <f>+LARGE('[1]Daños '!$R$3:$R$27,I23)</f>
        <v>288</v>
      </c>
      <c r="L23" s="26" t="str">
        <f>IF(M23=0," - ",INDEX([1]!coen,MATCH(M23,'[1]Daños '!$Q$3:$Q$27,0),1))</f>
        <v>Loreto</v>
      </c>
      <c r="M23" s="63">
        <f>+LARGE('[1]Daños '!$Q$3:$Q$27,I23)</f>
        <v>592</v>
      </c>
      <c r="N23" s="7"/>
      <c r="O23" s="7"/>
      <c r="P23" s="21"/>
    </row>
    <row r="24" spans="2:16" x14ac:dyDescent="0.25">
      <c r="B24" s="18"/>
      <c r="C24" s="64">
        <v>13</v>
      </c>
      <c r="D24" s="26" t="str">
        <f>IF(E24=0, " - ",INDEX([1]!coen,MATCH(E24,'[1]Daños '!$P$3:$P$27,0),1))</f>
        <v>Junín</v>
      </c>
      <c r="E24" s="63">
        <f>+LARGE('[1]Daños '!$P$3:$P$27,C24)</f>
        <v>4</v>
      </c>
      <c r="F24" s="26" t="str">
        <f>IF(G24=0," - ",INDEX([1]!coen,MATCH(G24,'[1]Daños '!$O$3:$O$27,0),1))</f>
        <v>Cajamarca</v>
      </c>
      <c r="G24" s="63">
        <f>+LARGE('[1]Daños '!$O$3:$O$27,C24)</f>
        <v>12</v>
      </c>
      <c r="H24" s="7"/>
      <c r="I24" s="64">
        <v>13</v>
      </c>
      <c r="J24" s="26" t="str">
        <f>IF(K24=0, " - ",INDEX([1]!coen,MATCH(K24,'[1]Daños '!$R$3:$R$27,0),1))</f>
        <v>Cusco</v>
      </c>
      <c r="K24" s="63">
        <f>+LARGE('[1]Daños '!$R$3:$R$27,I24)</f>
        <v>166</v>
      </c>
      <c r="L24" s="26" t="str">
        <f>IF(M24=0," - ",INDEX([1]!coen,MATCH(M24,'[1]Daños '!$Q$3:$Q$27,0),1))</f>
        <v>Ucayali</v>
      </c>
      <c r="M24" s="63">
        <f>+LARGE('[1]Daños '!$Q$3:$Q$27,I24)</f>
        <v>437</v>
      </c>
      <c r="N24" s="7"/>
      <c r="O24" s="7"/>
      <c r="P24" s="21"/>
    </row>
    <row r="25" spans="2:16" x14ac:dyDescent="0.25">
      <c r="B25" s="18"/>
      <c r="C25" s="64">
        <v>14</v>
      </c>
      <c r="D25" s="26" t="str">
        <f>IF(E25=0, " - ",INDEX([1]!coen,MATCH(E25,'[1]Daños '!$P$3:$P$27,0),1))</f>
        <v>Cajamarca</v>
      </c>
      <c r="E25" s="63">
        <f>+LARGE('[1]Daños '!$P$3:$P$27,C25)</f>
        <v>2</v>
      </c>
      <c r="F25" s="26" t="str">
        <f>IF(G25=0," - ",INDEX([1]!coen,MATCH(G25,'[1]Daños '!$O$3:$O$27,0),1))</f>
        <v>Huánuco</v>
      </c>
      <c r="G25" s="63">
        <f>+LARGE('[1]Daños '!$O$3:$O$27,C25)</f>
        <v>6</v>
      </c>
      <c r="H25" s="7"/>
      <c r="I25" s="64">
        <v>14</v>
      </c>
      <c r="J25" s="26" t="str">
        <f>IF(K25=0, " - ",INDEX([1]!coen,MATCH(K25,'[1]Daños '!$R$3:$R$27,0),1))</f>
        <v>Lambayeque</v>
      </c>
      <c r="K25" s="63">
        <f>+LARGE('[1]Daños '!$R$3:$R$27,I25)</f>
        <v>89</v>
      </c>
      <c r="L25" s="26" t="str">
        <f>IF(M25=0," - ",INDEX([1]!coen,MATCH(M25,'[1]Daños '!$Q$3:$Q$27,0),1))</f>
        <v>Moquegua</v>
      </c>
      <c r="M25" s="63">
        <f>+LARGE('[1]Daños '!$Q$3:$Q$27,I25)</f>
        <v>406</v>
      </c>
      <c r="N25" s="7"/>
      <c r="O25" s="7"/>
      <c r="P25" s="21"/>
    </row>
    <row r="26" spans="2:16" x14ac:dyDescent="0.25">
      <c r="B26" s="18"/>
      <c r="C26" s="64">
        <v>15</v>
      </c>
      <c r="D26" s="26" t="str">
        <f>IF(E26=0, " - ",INDEX([1]!coen,MATCH(E26,'[1]Daños '!$P$3:$P$27,0),1))</f>
        <v>Apurímac</v>
      </c>
      <c r="E26" s="63">
        <f>+LARGE('[1]Daños '!$P$3:$P$27,C26)</f>
        <v>1</v>
      </c>
      <c r="F26" s="26" t="str">
        <f>IF(G26=0," - ",INDEX([1]!coen,MATCH(G26,'[1]Daños '!$O$3:$O$27,0),1))</f>
        <v>Apurímac</v>
      </c>
      <c r="G26" s="63">
        <f>+LARGE('[1]Daños '!$O$3:$O$27,C26)</f>
        <v>3</v>
      </c>
      <c r="H26" s="7"/>
      <c r="I26" s="64">
        <v>15</v>
      </c>
      <c r="J26" s="26" t="str">
        <f>IF(K26=0, " - ",INDEX([1]!coen,MATCH(K26,'[1]Daños '!$R$3:$R$27,0),1))</f>
        <v>Ayacucho</v>
      </c>
      <c r="K26" s="63">
        <f>+LARGE('[1]Daños '!$R$3:$R$27,I26)</f>
        <v>88</v>
      </c>
      <c r="L26" s="26" t="str">
        <f>IF(M26=0," - ",INDEX([1]!coen,MATCH(M26,'[1]Daños '!$Q$3:$Q$27,0),1))</f>
        <v>Pasco</v>
      </c>
      <c r="M26" s="63">
        <f>+LARGE('[1]Daños '!$Q$3:$Q$27,I26)</f>
        <v>378</v>
      </c>
      <c r="N26" s="7"/>
      <c r="O26" s="7"/>
      <c r="P26" s="21"/>
    </row>
    <row r="27" spans="2:16" x14ac:dyDescent="0.25">
      <c r="B27" s="18"/>
      <c r="C27" s="64">
        <v>16</v>
      </c>
      <c r="D27" s="26" t="str">
        <f>IF(E27=0, " - ",INDEX([1]!coen,MATCH(E27,'[1]Daños '!$P$3:$P$27,0),1))</f>
        <v xml:space="preserve"> - </v>
      </c>
      <c r="E27" s="63">
        <f>+LARGE('[1]Daños '!$P$3:$P$27,C27)</f>
        <v>0</v>
      </c>
      <c r="F27" s="26" t="str">
        <f>IF(G27=0," - ",INDEX([1]!coen,MATCH(G27,'[1]Daños '!$O$3:$O$27,0),1))</f>
        <v>San Martín</v>
      </c>
      <c r="G27" s="63">
        <f>+LARGE('[1]Daños '!$O$3:$O$27,C27)</f>
        <v>1</v>
      </c>
      <c r="H27" s="7"/>
      <c r="I27" s="64">
        <v>16</v>
      </c>
      <c r="J27" s="26" t="str">
        <f>IF(K27=0, " - ",INDEX([1]!coen,MATCH(K27,'[1]Daños '!$R$3:$R$27,0),1))</f>
        <v>Madre de Dios</v>
      </c>
      <c r="K27" s="63">
        <f>+LARGE('[1]Daños '!$R$3:$R$27,I27)</f>
        <v>49</v>
      </c>
      <c r="L27" s="26" t="str">
        <f>IF(M27=0," - ",INDEX([1]!coen,MATCH(M27,'[1]Daños '!$Q$3:$Q$27,0),1))</f>
        <v>Tacna</v>
      </c>
      <c r="M27" s="63">
        <f>+LARGE('[1]Daños '!$Q$3:$Q$27,I27)</f>
        <v>334</v>
      </c>
      <c r="N27" s="7"/>
      <c r="O27" s="7"/>
      <c r="P27" s="21"/>
    </row>
    <row r="28" spans="2:16" x14ac:dyDescent="0.25">
      <c r="B28" s="18"/>
      <c r="C28" s="64">
        <v>17</v>
      </c>
      <c r="D28" s="26" t="str">
        <f>IF(E28=0, " - ",INDEX([1]!coen,MATCH(E28,'[1]Daños '!$P$3:$P$27,0),1))</f>
        <v xml:space="preserve"> - </v>
      </c>
      <c r="E28" s="63">
        <f>+LARGE('[1]Daños '!$P$3:$P$27,C28)</f>
        <v>0</v>
      </c>
      <c r="F28" s="26" t="str">
        <f>IF(G28=0," - ",INDEX([1]!coen,MATCH(G28,'[1]Daños '!$O$3:$O$27,0),1))</f>
        <v xml:space="preserve"> - </v>
      </c>
      <c r="G28" s="63">
        <f>+LARGE('[1]Daños '!$O$3:$O$27,C28)</f>
        <v>0</v>
      </c>
      <c r="H28" s="7"/>
      <c r="I28" s="64">
        <v>17</v>
      </c>
      <c r="J28" s="26" t="str">
        <f>IF(K28=0, " - ",INDEX([1]!coen,MATCH(K28,'[1]Daños '!$R$3:$R$27,0),1))</f>
        <v>Pasco</v>
      </c>
      <c r="K28" s="63">
        <f>+LARGE('[1]Daños '!$R$3:$R$27,I28)</f>
        <v>37</v>
      </c>
      <c r="L28" s="26" t="str">
        <f>IF(M28=0," - ",INDEX([1]!coen,MATCH(M28,'[1]Daños '!$Q$3:$Q$27,0),1))</f>
        <v>Puno</v>
      </c>
      <c r="M28" s="63">
        <f>+LARGE('[1]Daños '!$Q$3:$Q$27,I28)</f>
        <v>228</v>
      </c>
      <c r="N28" s="7"/>
      <c r="O28" s="7"/>
      <c r="P28" s="21"/>
    </row>
    <row r="29" spans="2:16" x14ac:dyDescent="0.25">
      <c r="B29" s="18"/>
      <c r="C29" s="64">
        <v>18</v>
      </c>
      <c r="D29" s="26" t="str">
        <f>IF(E29=0, " - ",INDEX([1]!coen,MATCH(E29,'[1]Daños '!$P$3:$P$27,0),1))</f>
        <v xml:space="preserve"> - </v>
      </c>
      <c r="E29" s="63">
        <f>+LARGE('[1]Daños '!$P$3:$P$27,C29)</f>
        <v>0</v>
      </c>
      <c r="F29" s="26" t="str">
        <f>IF(G29=0," - ",INDEX([1]!coen,MATCH(G29,'[1]Daños '!$O$3:$O$27,0),1))</f>
        <v xml:space="preserve"> - </v>
      </c>
      <c r="G29" s="63">
        <f>+LARGE('[1]Daños '!$O$3:$O$27,C29)</f>
        <v>0</v>
      </c>
      <c r="H29" s="7"/>
      <c r="I29" s="64">
        <v>18</v>
      </c>
      <c r="J29" s="26" t="str">
        <f>IF(K29=0, " - ",INDEX([1]!coen,MATCH(K29,'[1]Daños '!$R$3:$R$27,0),1))</f>
        <v>Junín</v>
      </c>
      <c r="K29" s="63">
        <f>+LARGE('[1]Daños '!$R$3:$R$27,I29)</f>
        <v>35</v>
      </c>
      <c r="L29" s="26" t="str">
        <f>IF(M29=0," - ",INDEX([1]!coen,MATCH(M29,'[1]Daños '!$Q$3:$Q$27,0),1))</f>
        <v>Ayacucho</v>
      </c>
      <c r="M29" s="63">
        <f>+LARGE('[1]Daños '!$Q$3:$Q$27,I29)</f>
        <v>159</v>
      </c>
      <c r="N29" s="7"/>
      <c r="O29" s="7"/>
      <c r="P29" s="21"/>
    </row>
    <row r="30" spans="2:16" x14ac:dyDescent="0.25">
      <c r="B30" s="18"/>
      <c r="C30" s="64">
        <v>19</v>
      </c>
      <c r="D30" s="26" t="str">
        <f>IF(E30=0, " - ",INDEX([1]!coen,MATCH(E30,'[1]Daños '!$P$3:$P$27,0),1))</f>
        <v xml:space="preserve"> - </v>
      </c>
      <c r="E30" s="63">
        <f>+LARGE('[1]Daños '!$P$3:$P$27,C30)</f>
        <v>0</v>
      </c>
      <c r="F30" s="26" t="str">
        <f>IF(G30=0," - ",INDEX([1]!coen,MATCH(G30,'[1]Daños '!$O$3:$O$27,0),1))</f>
        <v xml:space="preserve"> - </v>
      </c>
      <c r="G30" s="63">
        <f>+LARGE('[1]Daños '!$O$3:$O$27,C30)</f>
        <v>0</v>
      </c>
      <c r="H30" s="7"/>
      <c r="I30" s="64">
        <v>19</v>
      </c>
      <c r="J30" s="26" t="str">
        <f>IF(K30=0, " - ",INDEX([1]!coen,MATCH(K30,'[1]Daños '!$R$3:$R$27,0),1))</f>
        <v>Moquegua</v>
      </c>
      <c r="K30" s="63">
        <f>+LARGE('[1]Daños '!$R$3:$R$27,I30)</f>
        <v>26</v>
      </c>
      <c r="L30" s="26" t="str">
        <f>IF(M30=0," - ",INDEX([1]!coen,MATCH(M30,'[1]Daños '!$Q$3:$Q$27,0),1))</f>
        <v>Huánuco</v>
      </c>
      <c r="M30" s="63">
        <f>+LARGE('[1]Daños '!$Q$3:$Q$27,I30)</f>
        <v>115</v>
      </c>
      <c r="N30" s="7"/>
      <c r="O30" s="7"/>
      <c r="P30" s="21"/>
    </row>
    <row r="31" spans="2:16" x14ac:dyDescent="0.25">
      <c r="B31" s="18"/>
      <c r="C31" s="64">
        <v>20</v>
      </c>
      <c r="D31" s="26" t="str">
        <f>IF(E31=0, " - ",INDEX([1]!coen,MATCH(E31,'[1]Daños '!$P$3:$P$27,0),1))</f>
        <v xml:space="preserve"> - </v>
      </c>
      <c r="E31" s="63">
        <f>+LARGE('[1]Daños '!$P$3:$P$27,C31)</f>
        <v>0</v>
      </c>
      <c r="F31" s="26" t="str">
        <f>IF(G31=0," - ",INDEX([1]!coen,MATCH(G31,'[1]Daños '!$O$3:$O$27,0),1))</f>
        <v xml:space="preserve"> - </v>
      </c>
      <c r="G31" s="63">
        <f>+LARGE('[1]Daños '!$O$3:$O$27,C31)</f>
        <v>0</v>
      </c>
      <c r="H31" s="7"/>
      <c r="I31" s="64">
        <v>20</v>
      </c>
      <c r="J31" s="26" t="str">
        <f>IF(K31=0, " - ",INDEX([1]!coen,MATCH(K31,'[1]Daños '!$R$3:$R$27,0),1))</f>
        <v>Tacna</v>
      </c>
      <c r="K31" s="63">
        <f>+LARGE('[1]Daños '!$R$3:$R$27,I31)</f>
        <v>15</v>
      </c>
      <c r="L31" s="26" t="str">
        <f>IF(M31=0," - ",INDEX([1]!coen,MATCH(M31,'[1]Daños '!$Q$3:$Q$27,0),1))</f>
        <v>Amazonas</v>
      </c>
      <c r="M31" s="63">
        <f>+LARGE('[1]Daños '!$Q$3:$Q$27,I31)</f>
        <v>75</v>
      </c>
      <c r="N31" s="7"/>
      <c r="O31" s="7"/>
      <c r="P31" s="21"/>
    </row>
    <row r="32" spans="2:16" x14ac:dyDescent="0.25">
      <c r="B32" s="18"/>
      <c r="C32" s="64">
        <v>21</v>
      </c>
      <c r="D32" s="26" t="str">
        <f>IF(E32=0, " - ",INDEX([1]!coen,MATCH(E32,'[1]Daños '!$P$3:$P$27,0),1))</f>
        <v xml:space="preserve"> - </v>
      </c>
      <c r="E32" s="63">
        <f>+LARGE('[1]Daños '!$P$3:$P$27,C32)</f>
        <v>0</v>
      </c>
      <c r="F32" s="26" t="str">
        <f>IF(G32=0," - ",INDEX([1]!coen,MATCH(G32,'[1]Daños '!$O$3:$O$27,0),1))</f>
        <v xml:space="preserve"> - </v>
      </c>
      <c r="G32" s="63">
        <f>+LARGE('[1]Daños '!$O$3:$O$27,C32)</f>
        <v>0</v>
      </c>
      <c r="H32" s="7"/>
      <c r="I32" s="64">
        <v>21</v>
      </c>
      <c r="J32" s="26" t="str">
        <f>IF(K32=0, " - ",INDEX([1]!coen,MATCH(K32,'[1]Daños '!$R$3:$R$27,0),1))</f>
        <v>Amazonas</v>
      </c>
      <c r="K32" s="63">
        <f>+LARGE('[1]Daños '!$R$3:$R$27,I32)</f>
        <v>7</v>
      </c>
      <c r="L32" s="26" t="str">
        <f>IF(M32=0," - ",INDEX([1]!coen,MATCH(M32,'[1]Daños '!$Q$3:$Q$27,0),1))</f>
        <v>Junín</v>
      </c>
      <c r="M32" s="63">
        <f>+LARGE('[1]Daños '!$Q$3:$Q$27,I32)</f>
        <v>27</v>
      </c>
      <c r="N32" s="7"/>
      <c r="O32" s="7"/>
      <c r="P32" s="21"/>
    </row>
    <row r="33" spans="2:16" x14ac:dyDescent="0.25">
      <c r="B33" s="18"/>
      <c r="C33" s="64">
        <v>22</v>
      </c>
      <c r="D33" s="26" t="str">
        <f>IF(E33=0, " - ",INDEX([1]!coen,MATCH(E33,'[1]Daños '!$P$3:$P$27,0),1))</f>
        <v xml:space="preserve"> - </v>
      </c>
      <c r="E33" s="63">
        <f>+LARGE('[1]Daños '!$P$3:$P$27,C33)</f>
        <v>0</v>
      </c>
      <c r="F33" s="26" t="str">
        <f>IF(G33=0," - ",INDEX([1]!coen,MATCH(G33,'[1]Daños '!$O$3:$O$27,0),1))</f>
        <v xml:space="preserve"> - </v>
      </c>
      <c r="G33" s="63">
        <f>+LARGE('[1]Daños '!$O$3:$O$27,C33)</f>
        <v>0</v>
      </c>
      <c r="H33" s="7"/>
      <c r="I33" s="64">
        <v>22</v>
      </c>
      <c r="J33" s="26" t="str">
        <f>IF(K33=0, " - ",INDEX([1]!coen,MATCH(K33,'[1]Daños '!$R$3:$R$27,0),1))</f>
        <v>Huánuco</v>
      </c>
      <c r="K33" s="63">
        <f>+LARGE('[1]Daños '!$R$3:$R$27,I33)</f>
        <v>6</v>
      </c>
      <c r="L33" s="26" t="str">
        <f>IF(M33=0," - ",INDEX([1]!coen,MATCH(M33,'[1]Daños '!$Q$3:$Q$27,0),1))</f>
        <v>Cusco</v>
      </c>
      <c r="M33" s="63">
        <f>+LARGE('[1]Daños '!$Q$3:$Q$27,I33)</f>
        <v>26</v>
      </c>
      <c r="N33" s="7"/>
      <c r="O33" s="7"/>
      <c r="P33" s="21"/>
    </row>
    <row r="34" spans="2:16" x14ac:dyDescent="0.25">
      <c r="B34" s="18"/>
      <c r="C34" s="64">
        <v>23</v>
      </c>
      <c r="D34" s="26" t="str">
        <f>IF(E34=0, " - ",INDEX([1]!coen,MATCH(E34,'[1]Daños '!$P$3:$P$27,0),1))</f>
        <v xml:space="preserve"> - </v>
      </c>
      <c r="E34" s="63">
        <f>+LARGE('[1]Daños '!$P$3:$P$27,C34)</f>
        <v>0</v>
      </c>
      <c r="F34" s="26" t="str">
        <f>IF(G34=0," - ",INDEX([1]!coen,MATCH(G34,'[1]Daños '!$O$3:$O$27,0),1))</f>
        <v xml:space="preserve"> - </v>
      </c>
      <c r="G34" s="63">
        <f>+LARGE('[1]Daños '!$O$3:$O$27,C34)</f>
        <v>0</v>
      </c>
      <c r="H34" s="7"/>
      <c r="I34" s="64">
        <v>23</v>
      </c>
      <c r="J34" s="26" t="str">
        <f>IF(K34=0, " - ",INDEX([1]!coen,MATCH(K34,'[1]Daños '!$R$3:$R$27,0),1))</f>
        <v xml:space="preserve"> - </v>
      </c>
      <c r="K34" s="63">
        <f>+LARGE('[1]Daños '!$R$3:$R$27,I34)</f>
        <v>0</v>
      </c>
      <c r="L34" s="26" t="str">
        <f>IF(M34=0," - ",INDEX([1]!coen,MATCH(M34,'[1]Daños '!$Q$3:$Q$27,0),1))</f>
        <v xml:space="preserve"> - </v>
      </c>
      <c r="M34" s="63">
        <f>+LARGE('[1]Daños '!$Q$3:$Q$27,I34)</f>
        <v>0</v>
      </c>
      <c r="N34" s="7"/>
      <c r="O34" s="7"/>
      <c r="P34" s="21"/>
    </row>
    <row r="35" spans="2:16" x14ac:dyDescent="0.25">
      <c r="B35" s="18"/>
      <c r="C35" s="64">
        <v>24</v>
      </c>
      <c r="D35" s="26" t="str">
        <f>IF(E35=0, " - ",INDEX([1]!coen,MATCH(E35,'[1]Daños '!$P$3:$P$27,0),1))</f>
        <v xml:space="preserve"> - </v>
      </c>
      <c r="E35" s="63">
        <f>+LARGE('[1]Daños '!$P$3:$P$27,C35)</f>
        <v>0</v>
      </c>
      <c r="F35" s="26" t="str">
        <f>IF(G35=0," - ",INDEX([1]!coen,MATCH(G35,'[1]Daños '!$O$3:$O$27,0),1))</f>
        <v xml:space="preserve"> - </v>
      </c>
      <c r="G35" s="63">
        <f>+LARGE('[1]Daños '!$O$3:$O$27,C35)</f>
        <v>0</v>
      </c>
      <c r="H35" s="7"/>
      <c r="I35" s="64">
        <v>24</v>
      </c>
      <c r="J35" s="26" t="str">
        <f>IF(K35=0, " - ",INDEX([1]!coen,MATCH(K35,'[1]Daños '!$R$3:$R$27,0),1))</f>
        <v xml:space="preserve"> - </v>
      </c>
      <c r="K35" s="63">
        <f>+LARGE('[1]Daños '!$R$3:$R$27,I35)</f>
        <v>0</v>
      </c>
      <c r="L35" s="26" t="str">
        <f>IF(M35=0," - ",INDEX([1]!coen,MATCH(M35,'[1]Daños '!$Q$3:$Q$27,0),1))</f>
        <v xml:space="preserve"> - </v>
      </c>
      <c r="M35" s="63">
        <f>+LARGE('[1]Daños '!$Q$3:$Q$27,I35)</f>
        <v>0</v>
      </c>
      <c r="N35" s="7"/>
      <c r="O35" s="7"/>
      <c r="P35" s="21"/>
    </row>
    <row r="36" spans="2:16" x14ac:dyDescent="0.25">
      <c r="B36" s="18"/>
      <c r="C36" s="64">
        <v>25</v>
      </c>
      <c r="D36" s="26" t="str">
        <f>IF(E36=0, " - ",INDEX([1]!coen,MATCH(E36,'[1]Daños '!$P$3:$P$27,0),1))</f>
        <v xml:space="preserve"> - </v>
      </c>
      <c r="E36" s="63">
        <f>+LARGE('[1]Daños '!$P$3:$P$27,C36)</f>
        <v>0</v>
      </c>
      <c r="F36" s="26" t="str">
        <f>IF(G36=0," - ",INDEX([1]!coen,MATCH(G36,'[1]Daños '!$O$3:$O$27,0),1))</f>
        <v xml:space="preserve"> - </v>
      </c>
      <c r="G36" s="63">
        <f>+LARGE('[1]Daños '!$O$3:$O$27,C36)</f>
        <v>0</v>
      </c>
      <c r="H36" s="7"/>
      <c r="I36" s="64">
        <v>25</v>
      </c>
      <c r="J36" s="26" t="str">
        <f>IF(K36=0, " - ",INDEX([1]!coen,MATCH(K36,'[1]Daños '!$R$3:$R$27,0),1))</f>
        <v xml:space="preserve"> - </v>
      </c>
      <c r="K36" s="63">
        <f>+LARGE('[1]Daños '!$R$3:$R$27,I36)</f>
        <v>0</v>
      </c>
      <c r="L36" s="26" t="str">
        <f>IF(M36=0," - ",INDEX([1]!coen,MATCH(M36,'[1]Daños '!$Q$3:$Q$27,0),1))</f>
        <v xml:space="preserve"> - </v>
      </c>
      <c r="M36" s="63">
        <f>+LARGE('[1]Daños '!$Q$3:$Q$27,I36)</f>
        <v>0</v>
      </c>
      <c r="N36" s="7"/>
      <c r="O36" s="7"/>
      <c r="P36" s="21"/>
    </row>
    <row r="37" spans="2:16" x14ac:dyDescent="0.25">
      <c r="B37" s="18"/>
      <c r="C37" s="64"/>
      <c r="D37" s="28" t="s">
        <v>1</v>
      </c>
      <c r="E37" s="31">
        <f>SUM(E12:E36)</f>
        <v>4403</v>
      </c>
      <c r="F37" s="28" t="s">
        <v>1</v>
      </c>
      <c r="G37" s="31">
        <f>SUM(G12:G36)</f>
        <v>8824</v>
      </c>
      <c r="H37" s="7"/>
      <c r="I37" s="64"/>
      <c r="J37" s="28" t="s">
        <v>1</v>
      </c>
      <c r="K37" s="31">
        <f>SUM(K12:K36)</f>
        <v>13471</v>
      </c>
      <c r="L37" s="28" t="s">
        <v>1</v>
      </c>
      <c r="M37" s="31">
        <f>SUM(M12:M36)</f>
        <v>38974</v>
      </c>
      <c r="N37" s="7"/>
      <c r="O37" s="7"/>
      <c r="P37" s="21"/>
    </row>
    <row r="38" spans="2:16" x14ac:dyDescent="0.25">
      <c r="B38" s="18"/>
      <c r="C38" s="7"/>
      <c r="D38" s="150" t="s">
        <v>85</v>
      </c>
      <c r="E38" s="150"/>
      <c r="F38" s="150"/>
      <c r="G38" s="150"/>
      <c r="H38" s="7"/>
      <c r="I38" s="7"/>
      <c r="J38" s="23" t="s">
        <v>90</v>
      </c>
      <c r="K38" s="7"/>
      <c r="L38" s="7"/>
      <c r="M38" s="7"/>
      <c r="N38" s="7"/>
      <c r="O38" s="7"/>
      <c r="P38" s="21"/>
    </row>
    <row r="39" spans="2:16" x14ac:dyDescent="0.25">
      <c r="B39" s="18"/>
      <c r="C39" s="7"/>
      <c r="D39" s="149" t="s">
        <v>44</v>
      </c>
      <c r="E39" s="149"/>
      <c r="F39" s="149"/>
      <c r="G39" s="149"/>
      <c r="H39" s="7"/>
      <c r="I39" s="7"/>
      <c r="J39" s="149" t="s">
        <v>85</v>
      </c>
      <c r="K39" s="149"/>
      <c r="L39" s="149"/>
      <c r="M39" s="149"/>
      <c r="N39" s="7"/>
      <c r="O39" s="7"/>
      <c r="P39" s="21"/>
    </row>
    <row r="40" spans="2:16" x14ac:dyDescent="0.25">
      <c r="B40" s="18"/>
      <c r="C40" s="7"/>
      <c r="D40" s="7"/>
      <c r="E40" s="7"/>
      <c r="F40" s="7"/>
      <c r="G40" s="7"/>
      <c r="H40" s="7"/>
      <c r="I40" s="7"/>
      <c r="J40" s="149" t="s">
        <v>44</v>
      </c>
      <c r="K40" s="149"/>
      <c r="L40" s="149"/>
      <c r="M40" s="149"/>
      <c r="N40" s="7"/>
      <c r="O40" s="7"/>
      <c r="P40" s="21"/>
    </row>
    <row r="41" spans="2:16" x14ac:dyDescent="0.25">
      <c r="B41" s="17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</row>
  </sheetData>
  <mergeCells count="9">
    <mergeCell ref="D39:G39"/>
    <mergeCell ref="J39:M39"/>
    <mergeCell ref="J40:M40"/>
    <mergeCell ref="B1:P1"/>
    <mergeCell ref="D9:G9"/>
    <mergeCell ref="J9:M9"/>
    <mergeCell ref="D10:G10"/>
    <mergeCell ref="J10:M10"/>
    <mergeCell ref="D38:G38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G1" zoomScale="85" zoomScaleNormal="85" workbookViewId="0">
      <selection activeCell="R5" sqref="R5"/>
    </sheetView>
  </sheetViews>
  <sheetFormatPr baseColWidth="10" defaultRowHeight="15" x14ac:dyDescent="0.25"/>
  <cols>
    <col min="13" max="14" width="11.42578125" style="96"/>
    <col min="15" max="15" width="3.28515625" style="96" customWidth="1"/>
    <col min="16" max="17" width="11.42578125" style="96"/>
    <col min="18" max="18" width="11.42578125" style="102"/>
  </cols>
  <sheetData>
    <row r="1" spans="1:17" x14ac:dyDescent="0.25">
      <c r="A1" s="152" t="s">
        <v>98</v>
      </c>
      <c r="B1" s="152"/>
      <c r="C1" s="152"/>
      <c r="D1" s="152"/>
      <c r="E1" s="152"/>
      <c r="F1" s="152"/>
    </row>
    <row r="2" spans="1:17" x14ac:dyDescent="0.25">
      <c r="A2" s="153" t="s">
        <v>43</v>
      </c>
      <c r="B2" s="153"/>
      <c r="C2" s="153"/>
      <c r="D2" s="153"/>
      <c r="E2" s="153"/>
      <c r="F2" s="153"/>
    </row>
    <row r="3" spans="1:17" ht="22.5" x14ac:dyDescent="0.25">
      <c r="A3" s="27" t="s">
        <v>36</v>
      </c>
      <c r="B3" s="27" t="s">
        <v>32</v>
      </c>
      <c r="C3" s="27" t="s">
        <v>34</v>
      </c>
      <c r="D3" s="27" t="s">
        <v>35</v>
      </c>
      <c r="E3" s="27" t="s">
        <v>31</v>
      </c>
      <c r="F3" s="27" t="s">
        <v>33</v>
      </c>
      <c r="I3" s="27" t="s">
        <v>2</v>
      </c>
      <c r="J3" s="27" t="s">
        <v>61</v>
      </c>
      <c r="K3" s="27" t="s">
        <v>2</v>
      </c>
      <c r="L3" s="27" t="s">
        <v>61</v>
      </c>
    </row>
    <row r="4" spans="1:17" x14ac:dyDescent="0.25">
      <c r="A4" s="26" t="s">
        <v>37</v>
      </c>
      <c r="B4" s="30">
        <v>16525</v>
      </c>
      <c r="C4" s="30">
        <v>47</v>
      </c>
      <c r="D4" s="32">
        <v>2.8441754916792737E-3</v>
      </c>
      <c r="E4" s="30">
        <v>874</v>
      </c>
      <c r="F4" s="32">
        <v>5.2889561270801813E-2</v>
      </c>
      <c r="I4" s="26" t="s">
        <v>14</v>
      </c>
      <c r="J4" s="55">
        <v>0</v>
      </c>
      <c r="K4" s="26" t="s">
        <v>14</v>
      </c>
      <c r="L4" s="55">
        <v>0</v>
      </c>
      <c r="M4" s="100">
        <f>+L4+J4</f>
        <v>0</v>
      </c>
      <c r="N4" s="100"/>
      <c r="O4" s="101"/>
      <c r="P4" s="96" t="s">
        <v>25</v>
      </c>
      <c r="Q4" s="100">
        <v>510.61866900000001</v>
      </c>
    </row>
    <row r="5" spans="1:17" x14ac:dyDescent="0.25">
      <c r="A5" s="26" t="s">
        <v>39</v>
      </c>
      <c r="B5" s="30">
        <v>9669</v>
      </c>
      <c r="C5" s="30">
        <v>0</v>
      </c>
      <c r="D5" s="32">
        <v>0</v>
      </c>
      <c r="E5" s="30">
        <v>60</v>
      </c>
      <c r="F5" s="32">
        <v>6.2053986968662739E-3</v>
      </c>
      <c r="I5" s="26" t="s">
        <v>3</v>
      </c>
      <c r="J5" s="55">
        <v>216.20773600000001</v>
      </c>
      <c r="K5" s="26" t="s">
        <v>3</v>
      </c>
      <c r="L5" s="55">
        <v>17.33245888888889</v>
      </c>
      <c r="M5" s="100">
        <f t="shared" ref="M5:M29" si="0">+L5+J5</f>
        <v>233.54019488888889</v>
      </c>
      <c r="N5" s="100"/>
      <c r="O5" s="101"/>
      <c r="P5" s="96" t="s">
        <v>20</v>
      </c>
      <c r="Q5" s="100">
        <v>271.40928866666667</v>
      </c>
    </row>
    <row r="6" spans="1:17" x14ac:dyDescent="0.25">
      <c r="A6" s="26" t="s">
        <v>38</v>
      </c>
      <c r="B6" s="30">
        <v>20123</v>
      </c>
      <c r="C6" s="30">
        <v>60</v>
      </c>
      <c r="D6" s="32">
        <v>2.9816627739402673E-3</v>
      </c>
      <c r="E6" s="30">
        <v>337</v>
      </c>
      <c r="F6" s="32">
        <v>1.674700591363117E-2</v>
      </c>
      <c r="I6" s="26" t="s">
        <v>4</v>
      </c>
      <c r="J6" s="55">
        <v>24.578116999999999</v>
      </c>
      <c r="K6" s="26" t="s">
        <v>4</v>
      </c>
      <c r="L6" s="55">
        <v>4.2080287777777778</v>
      </c>
      <c r="M6" s="100">
        <f t="shared" si="0"/>
        <v>28.786145777777776</v>
      </c>
      <c r="N6" s="100"/>
      <c r="O6" s="101"/>
      <c r="P6" s="96" t="s">
        <v>3</v>
      </c>
      <c r="Q6" s="100">
        <v>233.54019488888889</v>
      </c>
    </row>
    <row r="7" spans="1:17" x14ac:dyDescent="0.25">
      <c r="A7" s="26" t="s">
        <v>40</v>
      </c>
      <c r="B7" s="30">
        <v>11659</v>
      </c>
      <c r="C7" s="30">
        <v>8</v>
      </c>
      <c r="D7" s="32">
        <v>6.8616519427052065E-4</v>
      </c>
      <c r="E7" s="30">
        <v>174</v>
      </c>
      <c r="F7" s="32">
        <v>1.4924092975383824E-2</v>
      </c>
      <c r="I7" s="26" t="s">
        <v>15</v>
      </c>
      <c r="J7" s="55">
        <v>127.42834499999999</v>
      </c>
      <c r="K7" s="26" t="s">
        <v>15</v>
      </c>
      <c r="L7" s="55">
        <v>16.890565000000002</v>
      </c>
      <c r="M7" s="100">
        <f t="shared" si="0"/>
        <v>144.31890999999999</v>
      </c>
      <c r="N7" s="100"/>
      <c r="O7" s="101"/>
      <c r="P7" s="96" t="s">
        <v>15</v>
      </c>
      <c r="Q7" s="100">
        <v>144.31890999999999</v>
      </c>
    </row>
    <row r="8" spans="1:17" x14ac:dyDescent="0.25">
      <c r="A8" s="26" t="s">
        <v>41</v>
      </c>
      <c r="B8" s="30">
        <v>10990</v>
      </c>
      <c r="C8" s="30">
        <v>15</v>
      </c>
      <c r="D8" s="32">
        <v>1.3648771610555051E-3</v>
      </c>
      <c r="E8" s="30">
        <v>46</v>
      </c>
      <c r="F8" s="32">
        <v>4.1856232939035485E-3</v>
      </c>
      <c r="I8" s="26" t="s">
        <v>5</v>
      </c>
      <c r="J8" s="55">
        <v>9.3997440000000001</v>
      </c>
      <c r="K8" s="26" t="s">
        <v>5</v>
      </c>
      <c r="L8" s="55">
        <v>1.2358950000000002</v>
      </c>
      <c r="M8" s="100">
        <f t="shared" si="0"/>
        <v>10.635639000000001</v>
      </c>
      <c r="N8" s="100"/>
      <c r="O8" s="101"/>
      <c r="P8" s="96" t="s">
        <v>6</v>
      </c>
      <c r="Q8" s="100">
        <v>139.11330655555557</v>
      </c>
    </row>
    <row r="9" spans="1:17" x14ac:dyDescent="0.25">
      <c r="A9" s="28" t="s">
        <v>1</v>
      </c>
      <c r="B9" s="31">
        <v>68966</v>
      </c>
      <c r="C9" s="31">
        <v>130</v>
      </c>
      <c r="D9" s="33">
        <v>1.8849868050923643E-3</v>
      </c>
      <c r="E9" s="31">
        <v>1491</v>
      </c>
      <c r="F9" s="33">
        <v>2.1619348664559349E-2</v>
      </c>
      <c r="I9" s="26" t="s">
        <v>16</v>
      </c>
      <c r="J9" s="55">
        <v>52.659171000000001</v>
      </c>
      <c r="K9" s="26" t="s">
        <v>16</v>
      </c>
      <c r="L9" s="55">
        <v>8.0040925555555553</v>
      </c>
      <c r="M9" s="100">
        <f t="shared" si="0"/>
        <v>60.663263555555559</v>
      </c>
      <c r="N9" s="100"/>
      <c r="O9" s="101"/>
      <c r="P9" s="96" t="s">
        <v>21</v>
      </c>
      <c r="Q9" s="100">
        <v>117.50314933333334</v>
      </c>
    </row>
    <row r="10" spans="1:17" x14ac:dyDescent="0.25">
      <c r="A10" s="154" t="s">
        <v>86</v>
      </c>
      <c r="B10" s="154"/>
      <c r="C10" s="154"/>
      <c r="D10" s="154"/>
      <c r="E10" s="154"/>
      <c r="F10" s="154"/>
      <c r="I10" s="26" t="s">
        <v>17</v>
      </c>
      <c r="J10" s="55">
        <v>0</v>
      </c>
      <c r="K10" s="26" t="s">
        <v>17</v>
      </c>
      <c r="L10" s="55">
        <v>0</v>
      </c>
      <c r="M10" s="100">
        <f t="shared" si="0"/>
        <v>0</v>
      </c>
      <c r="N10" s="100"/>
      <c r="O10" s="101"/>
      <c r="P10" s="96" t="s">
        <v>19</v>
      </c>
      <c r="Q10" s="100">
        <v>82.987894000000011</v>
      </c>
    </row>
    <row r="11" spans="1:17" x14ac:dyDescent="0.25">
      <c r="I11" s="26" t="s">
        <v>18</v>
      </c>
      <c r="J11" s="55">
        <v>0</v>
      </c>
      <c r="K11" s="26" t="s">
        <v>18</v>
      </c>
      <c r="L11" s="55">
        <v>0</v>
      </c>
      <c r="M11" s="100">
        <f t="shared" si="0"/>
        <v>0</v>
      </c>
      <c r="N11" s="100"/>
      <c r="O11" s="101"/>
      <c r="P11" s="96" t="s">
        <v>29</v>
      </c>
      <c r="Q11" s="100">
        <v>75.969694000000004</v>
      </c>
    </row>
    <row r="12" spans="1:17" x14ac:dyDescent="0.25">
      <c r="I12" s="26" t="s">
        <v>6</v>
      </c>
      <c r="J12" s="55">
        <v>98.563979000000003</v>
      </c>
      <c r="K12" s="26" t="s">
        <v>6</v>
      </c>
      <c r="L12" s="55">
        <v>40.549327555555557</v>
      </c>
      <c r="M12" s="100">
        <f t="shared" si="0"/>
        <v>139.11330655555557</v>
      </c>
      <c r="N12" s="100"/>
      <c r="O12" s="101"/>
      <c r="P12" s="96" t="s">
        <v>8</v>
      </c>
      <c r="Q12" s="100">
        <v>65.801433000000003</v>
      </c>
    </row>
    <row r="13" spans="1:17" x14ac:dyDescent="0.25">
      <c r="I13" s="26" t="s">
        <v>7</v>
      </c>
      <c r="J13" s="55">
        <v>3.91656</v>
      </c>
      <c r="K13" s="26" t="s">
        <v>7</v>
      </c>
      <c r="L13" s="55">
        <v>0</v>
      </c>
      <c r="M13" s="100">
        <f t="shared" si="0"/>
        <v>3.91656</v>
      </c>
      <c r="N13" s="100"/>
      <c r="O13" s="101"/>
      <c r="P13" s="96" t="s">
        <v>16</v>
      </c>
      <c r="Q13" s="100">
        <v>60.663263555555559</v>
      </c>
    </row>
    <row r="14" spans="1:17" x14ac:dyDescent="0.25">
      <c r="A14" s="140" t="s">
        <v>75</v>
      </c>
      <c r="B14" s="140"/>
      <c r="C14" s="140"/>
      <c r="D14" s="140"/>
      <c r="E14" s="140"/>
      <c r="F14" s="140"/>
      <c r="I14" s="26" t="s">
        <v>8</v>
      </c>
      <c r="J14" s="55">
        <v>53.442483000000003</v>
      </c>
      <c r="K14" s="26" t="s">
        <v>8</v>
      </c>
      <c r="L14" s="55">
        <v>12.35895</v>
      </c>
      <c r="M14" s="100">
        <f t="shared" si="0"/>
        <v>65.801433000000003</v>
      </c>
      <c r="N14" s="100"/>
      <c r="O14" s="101"/>
      <c r="P14" s="96" t="s">
        <v>24</v>
      </c>
      <c r="Q14" s="100">
        <v>31.738659999999999</v>
      </c>
    </row>
    <row r="15" spans="1:17" x14ac:dyDescent="0.25">
      <c r="A15" s="136" t="s">
        <v>43</v>
      </c>
      <c r="B15" s="136"/>
      <c r="C15" s="136"/>
      <c r="D15" s="136"/>
      <c r="E15" s="136"/>
      <c r="F15" s="136"/>
      <c r="I15" s="26" t="s">
        <v>9</v>
      </c>
      <c r="J15" s="55">
        <v>2.349936</v>
      </c>
      <c r="K15" s="26" t="s">
        <v>9</v>
      </c>
      <c r="L15" s="55">
        <v>0.41196500000000003</v>
      </c>
      <c r="M15" s="100">
        <f t="shared" si="0"/>
        <v>2.7619009999999999</v>
      </c>
      <c r="N15" s="100"/>
      <c r="O15" s="101"/>
      <c r="P15" s="96" t="s">
        <v>30</v>
      </c>
      <c r="Q15" s="100">
        <v>31.082987000000003</v>
      </c>
    </row>
    <row r="16" spans="1:17" x14ac:dyDescent="0.25">
      <c r="A16" s="27" t="s">
        <v>36</v>
      </c>
      <c r="B16" s="27" t="s">
        <v>32</v>
      </c>
      <c r="C16" s="27" t="s">
        <v>34</v>
      </c>
      <c r="D16" s="27" t="s">
        <v>35</v>
      </c>
      <c r="E16" s="27" t="s">
        <v>31</v>
      </c>
      <c r="F16" s="27" t="s">
        <v>33</v>
      </c>
      <c r="I16" s="26" t="s">
        <v>19</v>
      </c>
      <c r="J16" s="55">
        <v>63.625539000000003</v>
      </c>
      <c r="K16" s="26" t="s">
        <v>19</v>
      </c>
      <c r="L16" s="55">
        <v>19.362355000000001</v>
      </c>
      <c r="M16" s="100">
        <f t="shared" si="0"/>
        <v>82.987894000000011</v>
      </c>
      <c r="N16" s="100"/>
      <c r="O16" s="101"/>
      <c r="P16" s="96" t="s">
        <v>4</v>
      </c>
      <c r="Q16" s="100">
        <v>28.786145777777776</v>
      </c>
    </row>
    <row r="17" spans="1:18" x14ac:dyDescent="0.25">
      <c r="A17" s="26" t="s">
        <v>37</v>
      </c>
      <c r="B17" s="30">
        <v>1925</v>
      </c>
      <c r="C17" s="30">
        <v>16</v>
      </c>
      <c r="D17" s="32">
        <v>8.3116883116883117E-3</v>
      </c>
      <c r="E17" s="30">
        <v>302</v>
      </c>
      <c r="F17" s="32">
        <v>0.15688311688311687</v>
      </c>
      <c r="I17" s="26" t="s">
        <v>20</v>
      </c>
      <c r="J17" s="55">
        <v>218.58798200000001</v>
      </c>
      <c r="K17" s="26" t="s">
        <v>20</v>
      </c>
      <c r="L17" s="55">
        <v>52.821306666666672</v>
      </c>
      <c r="M17" s="100">
        <f t="shared" si="0"/>
        <v>271.40928866666667</v>
      </c>
      <c r="N17" s="100"/>
      <c r="O17" s="101"/>
      <c r="P17" s="96" t="s">
        <v>22</v>
      </c>
      <c r="Q17" s="100">
        <v>16.449552000000001</v>
      </c>
    </row>
    <row r="18" spans="1:18" x14ac:dyDescent="0.25">
      <c r="A18" s="26" t="s">
        <v>38</v>
      </c>
      <c r="B18" s="30">
        <v>2943</v>
      </c>
      <c r="C18" s="30">
        <v>9</v>
      </c>
      <c r="D18" s="32">
        <v>3.0581039755351682E-3</v>
      </c>
      <c r="E18" s="30">
        <v>104</v>
      </c>
      <c r="F18" s="32">
        <v>3.5338090383961941E-2</v>
      </c>
      <c r="I18" s="26" t="s">
        <v>21</v>
      </c>
      <c r="J18" s="55">
        <v>95.84435400000001</v>
      </c>
      <c r="K18" s="26" t="s">
        <v>21</v>
      </c>
      <c r="L18" s="55">
        <v>21.658795333333334</v>
      </c>
      <c r="M18" s="100">
        <f t="shared" si="0"/>
        <v>117.50314933333334</v>
      </c>
      <c r="N18" s="100"/>
      <c r="O18" s="101"/>
      <c r="P18" s="96" t="s">
        <v>10</v>
      </c>
      <c r="Q18" s="100">
        <v>16.365997777777778</v>
      </c>
    </row>
    <row r="19" spans="1:18" x14ac:dyDescent="0.25">
      <c r="A19" s="26" t="s">
        <v>40</v>
      </c>
      <c r="B19" s="30">
        <v>1420</v>
      </c>
      <c r="C19" s="30">
        <v>0</v>
      </c>
      <c r="D19" s="32">
        <v>0</v>
      </c>
      <c r="E19" s="30">
        <v>60</v>
      </c>
      <c r="F19" s="32">
        <v>4.2253521126760563E-2</v>
      </c>
      <c r="I19" s="26" t="s">
        <v>22</v>
      </c>
      <c r="J19" s="55">
        <v>16.449552000000001</v>
      </c>
      <c r="K19" s="26" t="s">
        <v>22</v>
      </c>
      <c r="L19" s="55">
        <v>0</v>
      </c>
      <c r="M19" s="100">
        <f t="shared" si="0"/>
        <v>16.449552000000001</v>
      </c>
      <c r="N19" s="100"/>
      <c r="O19" s="101"/>
      <c r="P19" s="96" t="s">
        <v>28</v>
      </c>
      <c r="Q19" s="100">
        <v>13.397539999999999</v>
      </c>
    </row>
    <row r="20" spans="1:18" x14ac:dyDescent="0.25">
      <c r="A20" s="26" t="s">
        <v>41</v>
      </c>
      <c r="B20" s="30">
        <v>979</v>
      </c>
      <c r="C20" s="30">
        <v>11</v>
      </c>
      <c r="D20" s="32">
        <v>1.1235955056179775E-2</v>
      </c>
      <c r="E20" s="30">
        <v>14</v>
      </c>
      <c r="F20" s="32">
        <v>1.4300306435137897E-2</v>
      </c>
      <c r="I20" s="26" t="s">
        <v>23</v>
      </c>
      <c r="J20" s="55">
        <v>4.7589610000000002</v>
      </c>
      <c r="K20" s="26" t="s">
        <v>23</v>
      </c>
      <c r="L20" s="55">
        <v>0</v>
      </c>
      <c r="M20" s="100">
        <f t="shared" si="0"/>
        <v>4.7589610000000002</v>
      </c>
      <c r="N20" s="100"/>
      <c r="O20" s="101" t="s">
        <v>102</v>
      </c>
      <c r="P20" s="96" t="s">
        <v>101</v>
      </c>
      <c r="Q20" s="97">
        <v>28.751522000000001</v>
      </c>
      <c r="R20" s="103"/>
    </row>
    <row r="21" spans="1:18" x14ac:dyDescent="0.25">
      <c r="A21" s="26" t="s">
        <v>39</v>
      </c>
      <c r="B21" s="30">
        <v>1541</v>
      </c>
      <c r="C21" s="30">
        <v>0</v>
      </c>
      <c r="D21" s="32">
        <v>0</v>
      </c>
      <c r="E21" s="30">
        <v>9</v>
      </c>
      <c r="F21" s="32">
        <v>5.8403634003893574E-3</v>
      </c>
      <c r="I21" s="26" t="s">
        <v>24</v>
      </c>
      <c r="J21" s="55">
        <v>23.499359999999999</v>
      </c>
      <c r="K21" s="26" t="s">
        <v>24</v>
      </c>
      <c r="L21" s="55">
        <v>8.2393000000000001</v>
      </c>
      <c r="M21" s="100">
        <f t="shared" si="0"/>
        <v>31.738659999999999</v>
      </c>
      <c r="N21" s="100"/>
      <c r="O21" s="101"/>
      <c r="R21" s="103"/>
    </row>
    <row r="22" spans="1:18" x14ac:dyDescent="0.25">
      <c r="A22" s="28" t="s">
        <v>1</v>
      </c>
      <c r="B22" s="31">
        <v>8808</v>
      </c>
      <c r="C22" s="31">
        <v>36</v>
      </c>
      <c r="D22" s="33">
        <v>4.0871934604904629E-3</v>
      </c>
      <c r="E22" s="31">
        <v>489</v>
      </c>
      <c r="F22" s="33">
        <v>5.5517711171662126E-2</v>
      </c>
      <c r="I22" s="26" t="s">
        <v>10</v>
      </c>
      <c r="J22" s="55">
        <v>14.217794000000001</v>
      </c>
      <c r="K22" s="26" t="s">
        <v>10</v>
      </c>
      <c r="L22" s="55">
        <v>2.1482037777777778</v>
      </c>
      <c r="M22" s="100">
        <f t="shared" si="0"/>
        <v>16.365997777777778</v>
      </c>
      <c r="N22" s="100"/>
      <c r="O22" s="101"/>
      <c r="R22" s="103"/>
    </row>
    <row r="23" spans="1:18" x14ac:dyDescent="0.25">
      <c r="A23" s="149" t="s">
        <v>87</v>
      </c>
      <c r="B23" s="149"/>
      <c r="C23" s="149"/>
      <c r="D23" s="149"/>
      <c r="E23" s="149"/>
      <c r="F23" s="149"/>
      <c r="I23" s="26" t="s">
        <v>25</v>
      </c>
      <c r="J23" s="55">
        <v>452.53160400000002</v>
      </c>
      <c r="K23" s="26" t="s">
        <v>25</v>
      </c>
      <c r="L23" s="55">
        <v>58.087065000000003</v>
      </c>
      <c r="M23" s="100">
        <f t="shared" si="0"/>
        <v>510.61866900000001</v>
      </c>
      <c r="N23" s="100"/>
      <c r="O23" s="101"/>
      <c r="R23" s="103"/>
    </row>
    <row r="24" spans="1:18" x14ac:dyDescent="0.25">
      <c r="I24" s="26" t="s">
        <v>26</v>
      </c>
      <c r="J24" s="55">
        <v>2.349936</v>
      </c>
      <c r="K24" s="26" t="s">
        <v>26</v>
      </c>
      <c r="L24" s="55">
        <v>0</v>
      </c>
      <c r="M24" s="100">
        <f t="shared" si="0"/>
        <v>2.349936</v>
      </c>
      <c r="N24" s="100"/>
      <c r="O24" s="101"/>
      <c r="R24" s="103"/>
    </row>
    <row r="25" spans="1:18" x14ac:dyDescent="0.25">
      <c r="I25" s="26" t="s">
        <v>27</v>
      </c>
      <c r="J25" s="55">
        <v>3.91656</v>
      </c>
      <c r="K25" s="26" t="s">
        <v>27</v>
      </c>
      <c r="L25" s="55">
        <v>0.41196500000000003</v>
      </c>
      <c r="M25" s="100">
        <f t="shared" si="0"/>
        <v>4.328525</v>
      </c>
      <c r="N25" s="100"/>
      <c r="O25" s="101"/>
      <c r="R25" s="103"/>
    </row>
    <row r="26" spans="1:18" x14ac:dyDescent="0.25">
      <c r="I26" s="26" t="s">
        <v>28</v>
      </c>
      <c r="J26" s="55">
        <v>11.74968</v>
      </c>
      <c r="K26" s="26" t="s">
        <v>28</v>
      </c>
      <c r="L26" s="55">
        <v>1.6478600000000001</v>
      </c>
      <c r="M26" s="100">
        <f t="shared" si="0"/>
        <v>13.397539999999999</v>
      </c>
      <c r="N26" s="100"/>
      <c r="O26" s="101"/>
      <c r="R26" s="103"/>
    </row>
    <row r="27" spans="1:18" x14ac:dyDescent="0.25">
      <c r="I27" s="26" t="s">
        <v>29</v>
      </c>
      <c r="J27" s="55">
        <v>60.315024000000001</v>
      </c>
      <c r="K27" s="26" t="s">
        <v>29</v>
      </c>
      <c r="L27" s="55">
        <v>15.654670000000001</v>
      </c>
      <c r="M27" s="100">
        <f t="shared" si="0"/>
        <v>75.969694000000004</v>
      </c>
      <c r="N27" s="100"/>
      <c r="O27" s="100"/>
      <c r="R27" s="103"/>
    </row>
    <row r="28" spans="1:18" x14ac:dyDescent="0.25">
      <c r="I28" s="26" t="s">
        <v>30</v>
      </c>
      <c r="J28" s="55">
        <v>28.199232000000002</v>
      </c>
      <c r="K28" s="26" t="s">
        <v>30</v>
      </c>
      <c r="L28" s="55">
        <v>2.8837550000000003</v>
      </c>
      <c r="M28" s="100">
        <f t="shared" si="0"/>
        <v>31.082987000000003</v>
      </c>
      <c r="N28" s="100"/>
      <c r="O28" s="100"/>
      <c r="R28" s="103"/>
    </row>
    <row r="29" spans="1:18" x14ac:dyDescent="0.25">
      <c r="I29" s="52" t="s">
        <v>1</v>
      </c>
      <c r="J29" s="56">
        <v>1584.591649</v>
      </c>
      <c r="K29" s="52" t="s">
        <v>1</v>
      </c>
      <c r="L29" s="56">
        <v>283.90655855555565</v>
      </c>
      <c r="M29" s="100">
        <f t="shared" si="0"/>
        <v>1868.4982075555556</v>
      </c>
      <c r="N29" s="100"/>
      <c r="O29" s="100"/>
      <c r="R29" s="104"/>
    </row>
  </sheetData>
  <sortState ref="P4:Q28">
    <sortCondition descending="1" ref="Q4:Q28"/>
  </sortState>
  <mergeCells count="6">
    <mergeCell ref="A23:F23"/>
    <mergeCell ref="A1:F1"/>
    <mergeCell ref="A2:F2"/>
    <mergeCell ref="A10:F10"/>
    <mergeCell ref="A14:F14"/>
    <mergeCell ref="A15:F15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1"/>
  <sheetViews>
    <sheetView zoomScale="40" zoomScaleNormal="40" workbookViewId="0">
      <selection activeCell="N48" sqref="N48"/>
    </sheetView>
  </sheetViews>
  <sheetFormatPr baseColWidth="10" defaultRowHeight="15" x14ac:dyDescent="0.25"/>
  <cols>
    <col min="3" max="3" width="15.5703125" customWidth="1"/>
    <col min="4" max="4" width="17.7109375" customWidth="1"/>
    <col min="6" max="6" width="15.7109375" customWidth="1"/>
    <col min="7" max="7" width="17.7109375" customWidth="1"/>
  </cols>
  <sheetData>
    <row r="3" spans="3:8" ht="15" customHeight="1" x14ac:dyDescent="0.25">
      <c r="C3" s="155" t="s">
        <v>103</v>
      </c>
      <c r="D3" s="156"/>
      <c r="E3" s="156"/>
      <c r="F3" s="156"/>
      <c r="G3" s="156"/>
      <c r="H3" s="157"/>
    </row>
    <row r="4" spans="3:8" ht="15" customHeight="1" x14ac:dyDescent="0.25">
      <c r="C4" s="158" t="s">
        <v>104</v>
      </c>
      <c r="D4" s="159"/>
      <c r="E4" s="159"/>
      <c r="F4" s="159"/>
      <c r="G4" s="159"/>
      <c r="H4" s="160"/>
    </row>
    <row r="5" spans="3:8" ht="27.75" customHeight="1" x14ac:dyDescent="0.25">
      <c r="C5" s="105" t="s">
        <v>105</v>
      </c>
      <c r="D5" s="105" t="s">
        <v>106</v>
      </c>
      <c r="E5" s="105" t="s">
        <v>107</v>
      </c>
      <c r="F5" s="105" t="s">
        <v>105</v>
      </c>
      <c r="G5" s="105" t="s">
        <v>108</v>
      </c>
      <c r="H5" s="105" t="s">
        <v>107</v>
      </c>
    </row>
    <row r="6" spans="3:8" x14ac:dyDescent="0.25">
      <c r="C6" s="106" t="s">
        <v>6</v>
      </c>
      <c r="D6" s="107">
        <v>7709</v>
      </c>
      <c r="E6" s="108">
        <f>+D6/D$13</f>
        <v>0.19779853235490327</v>
      </c>
      <c r="F6" s="106" t="s">
        <v>8</v>
      </c>
      <c r="G6" s="107">
        <v>3248</v>
      </c>
      <c r="H6" s="108">
        <f>+G6/G$13</f>
        <v>0.24111053373914335</v>
      </c>
    </row>
    <row r="7" spans="3:8" x14ac:dyDescent="0.25">
      <c r="C7" s="106" t="s">
        <v>4</v>
      </c>
      <c r="D7" s="107">
        <v>4358</v>
      </c>
      <c r="E7" s="108">
        <f t="shared" ref="E7:E13" si="0">+D7/D$13</f>
        <v>0.11181813516703443</v>
      </c>
      <c r="F7" s="106" t="s">
        <v>30</v>
      </c>
      <c r="G7" s="107">
        <v>1993</v>
      </c>
      <c r="H7" s="108">
        <f t="shared" ref="H7:H13" si="1">+G7/G$13</f>
        <v>0.14794744265459134</v>
      </c>
    </row>
    <row r="8" spans="3:8" x14ac:dyDescent="0.25">
      <c r="C8" s="106" t="s">
        <v>25</v>
      </c>
      <c r="D8" s="107">
        <v>4156</v>
      </c>
      <c r="E8" s="108">
        <f t="shared" si="0"/>
        <v>0.10663519269256427</v>
      </c>
      <c r="F8" s="106" t="s">
        <v>4</v>
      </c>
      <c r="G8" s="107">
        <v>1202</v>
      </c>
      <c r="H8" s="108">
        <f t="shared" si="1"/>
        <v>8.9228713532774104E-2</v>
      </c>
    </row>
    <row r="9" spans="3:8" x14ac:dyDescent="0.25">
      <c r="C9" s="106" t="s">
        <v>19</v>
      </c>
      <c r="D9" s="107">
        <v>4037</v>
      </c>
      <c r="E9" s="108">
        <f t="shared" si="0"/>
        <v>0.103581875096218</v>
      </c>
      <c r="F9" s="109" t="s">
        <v>16</v>
      </c>
      <c r="G9" s="110">
        <v>1163</v>
      </c>
      <c r="H9" s="111">
        <f t="shared" si="1"/>
        <v>8.6333605522975282E-2</v>
      </c>
    </row>
    <row r="10" spans="3:8" x14ac:dyDescent="0.25">
      <c r="C10" s="106" t="s">
        <v>29</v>
      </c>
      <c r="D10" s="107">
        <v>3527</v>
      </c>
      <c r="E10" s="108">
        <f t="shared" si="0"/>
        <v>9.0496228254733926E-2</v>
      </c>
      <c r="F10" s="109" t="s">
        <v>6</v>
      </c>
      <c r="G10" s="110">
        <v>1116</v>
      </c>
      <c r="H10" s="111">
        <f t="shared" si="1"/>
        <v>8.2844629203474129E-2</v>
      </c>
    </row>
    <row r="11" spans="3:8" x14ac:dyDescent="0.25">
      <c r="C11" s="106" t="s">
        <v>15</v>
      </c>
      <c r="D11" s="107">
        <v>3190</v>
      </c>
      <c r="E11" s="108">
        <f t="shared" si="0"/>
        <v>8.1849438086929752E-2</v>
      </c>
      <c r="F11" s="109" t="s">
        <v>29</v>
      </c>
      <c r="G11" s="110">
        <v>1028</v>
      </c>
      <c r="H11" s="111">
        <f t="shared" si="1"/>
        <v>7.6312077796748576E-2</v>
      </c>
    </row>
    <row r="12" spans="3:8" x14ac:dyDescent="0.25">
      <c r="C12" s="106" t="s">
        <v>109</v>
      </c>
      <c r="D12" s="107">
        <v>11997</v>
      </c>
      <c r="E12" s="108">
        <f t="shared" si="0"/>
        <v>0.30782059834761638</v>
      </c>
      <c r="F12" s="106" t="s">
        <v>109</v>
      </c>
      <c r="G12" s="110">
        <v>3721</v>
      </c>
      <c r="H12" s="111">
        <f t="shared" si="1"/>
        <v>0.27622299755029323</v>
      </c>
    </row>
    <row r="13" spans="3:8" x14ac:dyDescent="0.25">
      <c r="C13" s="112" t="s">
        <v>110</v>
      </c>
      <c r="D13" s="113">
        <v>38974</v>
      </c>
      <c r="E13" s="114">
        <f t="shared" si="0"/>
        <v>1</v>
      </c>
      <c r="F13" s="112" t="s">
        <v>110</v>
      </c>
      <c r="G13" s="115">
        <v>13471</v>
      </c>
      <c r="H13" s="116">
        <f t="shared" si="1"/>
        <v>1</v>
      </c>
    </row>
    <row r="14" spans="3:8" x14ac:dyDescent="0.25">
      <c r="C14" s="117" t="s">
        <v>111</v>
      </c>
      <c r="D14" s="118"/>
      <c r="E14" s="119"/>
      <c r="F14" s="117"/>
      <c r="G14" s="118"/>
      <c r="H14" s="119"/>
    </row>
    <row r="15" spans="3:8" x14ac:dyDescent="0.25">
      <c r="C15" s="117" t="s">
        <v>112</v>
      </c>
      <c r="D15" s="120"/>
      <c r="E15" s="121"/>
      <c r="F15" s="117"/>
      <c r="G15" s="120"/>
      <c r="H15" s="121"/>
    </row>
    <row r="19" spans="3:8" x14ac:dyDescent="0.25">
      <c r="C19" s="155" t="s">
        <v>113</v>
      </c>
      <c r="D19" s="156"/>
      <c r="E19" s="156"/>
      <c r="F19" s="156"/>
      <c r="G19" s="156"/>
      <c r="H19" s="157"/>
    </row>
    <row r="20" spans="3:8" x14ac:dyDescent="0.25">
      <c r="C20" s="158" t="s">
        <v>104</v>
      </c>
      <c r="D20" s="159"/>
      <c r="E20" s="159"/>
      <c r="F20" s="159"/>
      <c r="G20" s="159"/>
      <c r="H20" s="160"/>
    </row>
    <row r="21" spans="3:8" ht="30" x14ac:dyDescent="0.25">
      <c r="C21" s="122" t="s">
        <v>105</v>
      </c>
      <c r="D21" s="122" t="s">
        <v>114</v>
      </c>
      <c r="E21" s="122" t="s">
        <v>107</v>
      </c>
      <c r="F21" s="122" t="s">
        <v>105</v>
      </c>
      <c r="G21" s="122" t="s">
        <v>115</v>
      </c>
      <c r="H21" s="122" t="s">
        <v>107</v>
      </c>
    </row>
    <row r="22" spans="3:8" x14ac:dyDescent="0.25">
      <c r="C22" s="123" t="s">
        <v>16</v>
      </c>
      <c r="D22" s="124">
        <v>1038</v>
      </c>
      <c r="E22" s="125">
        <f t="shared" ref="E22:E29" si="2">+D22/D$29</f>
        <v>0.17721203471170605</v>
      </c>
      <c r="F22" s="123" t="s">
        <v>15</v>
      </c>
      <c r="G22" s="124">
        <v>826</v>
      </c>
      <c r="H22" s="125">
        <f>+G22/G$29</f>
        <v>0.31478658536585363</v>
      </c>
    </row>
    <row r="23" spans="3:8" x14ac:dyDescent="0.25">
      <c r="C23" s="126" t="s">
        <v>21</v>
      </c>
      <c r="D23" s="124">
        <v>823</v>
      </c>
      <c r="E23" s="127">
        <f t="shared" si="2"/>
        <v>0.14050626644290373</v>
      </c>
      <c r="F23" s="126" t="s">
        <v>3</v>
      </c>
      <c r="G23" s="124">
        <v>632</v>
      </c>
      <c r="H23" s="127">
        <f t="shared" ref="H23:H29" si="3">+G23/G$29</f>
        <v>0.24085365853658536</v>
      </c>
    </row>
    <row r="24" spans="3:8" x14ac:dyDescent="0.25">
      <c r="C24" s="126" t="s">
        <v>15</v>
      </c>
      <c r="D24" s="124">
        <v>693</v>
      </c>
      <c r="E24" s="127">
        <f t="shared" si="2"/>
        <v>0.11831208097804653</v>
      </c>
      <c r="F24" s="126" t="s">
        <v>21</v>
      </c>
      <c r="G24" s="124">
        <v>587</v>
      </c>
      <c r="H24" s="127">
        <f t="shared" si="3"/>
        <v>0.22370426829268292</v>
      </c>
    </row>
    <row r="25" spans="3:8" x14ac:dyDescent="0.25">
      <c r="C25" s="126" t="s">
        <v>5</v>
      </c>
      <c r="D25" s="124">
        <v>654</v>
      </c>
      <c r="E25" s="127">
        <f t="shared" si="2"/>
        <v>0.11165382533858936</v>
      </c>
      <c r="F25" s="126" t="s">
        <v>5</v>
      </c>
      <c r="G25" s="124">
        <v>168</v>
      </c>
      <c r="H25" s="127">
        <f t="shared" si="3"/>
        <v>6.402439024390244E-2</v>
      </c>
    </row>
    <row r="26" spans="3:8" x14ac:dyDescent="0.25">
      <c r="C26" s="126" t="s">
        <v>6</v>
      </c>
      <c r="D26" s="124">
        <v>633</v>
      </c>
      <c r="E26" s="127">
        <f t="shared" si="2"/>
        <v>0.10806861076349705</v>
      </c>
      <c r="F26" s="126" t="s">
        <v>25</v>
      </c>
      <c r="G26" s="124">
        <v>90</v>
      </c>
      <c r="H26" s="127">
        <f t="shared" si="3"/>
        <v>3.4298780487804881E-2</v>
      </c>
    </row>
    <row r="27" spans="3:8" x14ac:dyDescent="0.25">
      <c r="C27" s="126" t="s">
        <v>3</v>
      </c>
      <c r="D27" s="124">
        <v>415</v>
      </c>
      <c r="E27" s="127">
        <f t="shared" si="2"/>
        <v>7.085066898396726E-2</v>
      </c>
      <c r="F27" s="126" t="s">
        <v>6</v>
      </c>
      <c r="G27" s="124">
        <v>86</v>
      </c>
      <c r="H27" s="127">
        <f t="shared" si="3"/>
        <v>3.277439024390244E-2</v>
      </c>
    </row>
    <row r="28" spans="3:8" x14ac:dyDescent="0.25">
      <c r="C28" s="128" t="s">
        <v>109</v>
      </c>
      <c r="D28" s="124">
        <v>1601.3899999999999</v>
      </c>
      <c r="E28" s="129">
        <f t="shared" si="2"/>
        <v>0.2733965127812899</v>
      </c>
      <c r="F28" s="128" t="s">
        <v>109</v>
      </c>
      <c r="G28" s="124">
        <v>235</v>
      </c>
      <c r="H28" s="129">
        <f t="shared" si="3"/>
        <v>8.9557926829268289E-2</v>
      </c>
    </row>
    <row r="29" spans="3:8" x14ac:dyDescent="0.25">
      <c r="C29" s="112" t="s">
        <v>110</v>
      </c>
      <c r="D29" s="115">
        <v>5857.39</v>
      </c>
      <c r="E29" s="116">
        <f t="shared" si="2"/>
        <v>1</v>
      </c>
      <c r="F29" s="112" t="s">
        <v>110</v>
      </c>
      <c r="G29" s="115">
        <v>2624</v>
      </c>
      <c r="H29" s="116">
        <f t="shared" si="3"/>
        <v>1</v>
      </c>
    </row>
    <row r="30" spans="3:8" x14ac:dyDescent="0.25">
      <c r="C30" s="117" t="s">
        <v>111</v>
      </c>
      <c r="D30" s="118"/>
      <c r="E30" s="119"/>
      <c r="F30" s="117"/>
      <c r="G30" s="118"/>
      <c r="H30" s="119"/>
    </row>
    <row r="31" spans="3:8" x14ac:dyDescent="0.25">
      <c r="C31" s="117" t="s">
        <v>112</v>
      </c>
      <c r="D31" s="120"/>
      <c r="E31" s="121"/>
      <c r="F31" s="117"/>
      <c r="G31" s="120"/>
      <c r="H31" s="121"/>
    </row>
  </sheetData>
  <sortState ref="J15:K39">
    <sortCondition descending="1" ref="K15:K39"/>
  </sortState>
  <mergeCells count="4">
    <mergeCell ref="C3:H3"/>
    <mergeCell ref="C4:H4"/>
    <mergeCell ref="C19:H19"/>
    <mergeCell ref="C20:H2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Carátula</vt:lpstr>
      <vt:lpstr>Índice</vt:lpstr>
      <vt:lpstr>Inf. Educativa</vt:lpstr>
      <vt:lpstr>Inf. Salud</vt:lpstr>
      <vt:lpstr>Inf. Vial</vt:lpstr>
      <vt:lpstr>Inf. Agropecuaria</vt:lpstr>
      <vt:lpstr>Total</vt:lpstr>
      <vt:lpstr>INFORME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Roy Condor - Perucamaras</cp:lastModifiedBy>
  <dcterms:created xsi:type="dcterms:W3CDTF">2016-02-17T14:30:10Z</dcterms:created>
  <dcterms:modified xsi:type="dcterms:W3CDTF">2017-04-06T15:20:31Z</dcterms:modified>
</cp:coreProperties>
</file>